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MT2019-11-Řád B - Řád B" sheetId="2" r:id="rId2"/>
    <sheet name="MT2019-11-Stoka B - Stoka B" sheetId="3" r:id="rId3"/>
  </sheets>
  <definedNames>
    <definedName name="_xlnm.Print_Area" localSheetId="0">'Rekapitulace stavby'!$D$4:$AO$36,'Rekapitulace stavby'!$C$42:$AQ$57</definedName>
    <definedName name="_xlnm.Print_Titles" localSheetId="0">'Rekapitulace stavby'!$52:$52</definedName>
    <definedName name="_xlnm._FilterDatabase" localSheetId="1" hidden="1">'MT2019-11-Řád B - Řád B'!$C$87:$K$235</definedName>
    <definedName name="_xlnm.Print_Area" localSheetId="1">'MT2019-11-Řád B - Řád B'!$C$4:$J$39,'MT2019-11-Řád B - Řád B'!$C$45:$J$69,'MT2019-11-Řád B - Řád B'!$C$75:$K$235</definedName>
    <definedName name="_xlnm.Print_Titles" localSheetId="1">'MT2019-11-Řád B - Řád B'!$87:$87</definedName>
    <definedName name="_xlnm._FilterDatabase" localSheetId="2" hidden="1">'MT2019-11-Stoka B - Stoka B'!$C$91:$K$251</definedName>
    <definedName name="_xlnm.Print_Area" localSheetId="2">'MT2019-11-Stoka B - Stoka B'!$C$4:$J$39,'MT2019-11-Stoka B - Stoka B'!$C$45:$J$73,'MT2019-11-Stoka B - Stoka B'!$C$79:$K$251</definedName>
    <definedName name="_xlnm.Print_Titles" localSheetId="2">'MT2019-11-Stoka B - Stoka B'!$91:$91</definedName>
  </definedNames>
  <calcPr/>
</workbook>
</file>

<file path=xl/calcChain.xml><?xml version="1.0" encoding="utf-8"?>
<calcChain xmlns="http://schemas.openxmlformats.org/spreadsheetml/2006/main">
  <c i="3" r="J37"/>
  <c r="J36"/>
  <c i="1" r="AY56"/>
  <c i="3" r="J35"/>
  <c i="1" r="AX56"/>
  <c i="3" r="BI251"/>
  <c r="BH251"/>
  <c r="BG251"/>
  <c r="BF251"/>
  <c r="T251"/>
  <c r="T250"/>
  <c r="R251"/>
  <c r="R250"/>
  <c r="P251"/>
  <c r="P250"/>
  <c r="BK251"/>
  <c r="BK250"/>
  <c r="J250"/>
  <c r="J251"/>
  <c r="BE251"/>
  <c r="J72"/>
  <c r="BI249"/>
  <c r="BH249"/>
  <c r="BG249"/>
  <c r="BF249"/>
  <c r="T249"/>
  <c r="T248"/>
  <c r="R249"/>
  <c r="R248"/>
  <c r="P249"/>
  <c r="P248"/>
  <c r="BK249"/>
  <c r="BK248"/>
  <c r="J248"/>
  <c r="J249"/>
  <c r="BE249"/>
  <c r="J71"/>
  <c r="BI247"/>
  <c r="BH247"/>
  <c r="BG247"/>
  <c r="BF247"/>
  <c r="T247"/>
  <c r="R247"/>
  <c r="P247"/>
  <c r="BK247"/>
  <c r="J247"/>
  <c r="BE247"/>
  <c r="BI246"/>
  <c r="BH246"/>
  <c r="BG246"/>
  <c r="BF246"/>
  <c r="T246"/>
  <c r="T245"/>
  <c r="T244"/>
  <c r="R246"/>
  <c r="R245"/>
  <c r="R244"/>
  <c r="P246"/>
  <c r="P245"/>
  <c r="P244"/>
  <c r="BK246"/>
  <c r="BK245"/>
  <c r="J245"/>
  <c r="BK244"/>
  <c r="J244"/>
  <c r="J246"/>
  <c r="BE246"/>
  <c r="J70"/>
  <c r="J69"/>
  <c r="BI242"/>
  <c r="BH242"/>
  <c r="BG242"/>
  <c r="BF242"/>
  <c r="T242"/>
  <c r="R242"/>
  <c r="P242"/>
  <c r="BK242"/>
  <c r="J242"/>
  <c r="BE242"/>
  <c r="BI240"/>
  <c r="BH240"/>
  <c r="BG240"/>
  <c r="BF240"/>
  <c r="T240"/>
  <c r="T239"/>
  <c r="R240"/>
  <c r="R239"/>
  <c r="P240"/>
  <c r="P239"/>
  <c r="BK240"/>
  <c r="BK239"/>
  <c r="J239"/>
  <c r="J240"/>
  <c r="BE240"/>
  <c r="J68"/>
  <c r="BI237"/>
  <c r="BH237"/>
  <c r="BG237"/>
  <c r="BF237"/>
  <c r="T237"/>
  <c r="R237"/>
  <c r="P237"/>
  <c r="BK237"/>
  <c r="J237"/>
  <c r="BE237"/>
  <c r="BI235"/>
  <c r="BH235"/>
  <c r="BG235"/>
  <c r="BF235"/>
  <c r="T235"/>
  <c r="R235"/>
  <c r="P235"/>
  <c r="BK235"/>
  <c r="J235"/>
  <c r="BE235"/>
  <c r="BI233"/>
  <c r="BH233"/>
  <c r="BG233"/>
  <c r="BF233"/>
  <c r="T233"/>
  <c r="R233"/>
  <c r="P233"/>
  <c r="BK233"/>
  <c r="J233"/>
  <c r="BE233"/>
  <c r="BI231"/>
  <c r="BH231"/>
  <c r="BG231"/>
  <c r="BF231"/>
  <c r="T231"/>
  <c r="T230"/>
  <c r="R231"/>
  <c r="R230"/>
  <c r="P231"/>
  <c r="P230"/>
  <c r="BK231"/>
  <c r="BK230"/>
  <c r="J230"/>
  <c r="J231"/>
  <c r="BE231"/>
  <c r="J67"/>
  <c r="BI228"/>
  <c r="BH228"/>
  <c r="BG228"/>
  <c r="BF228"/>
  <c r="T228"/>
  <c r="R228"/>
  <c r="P228"/>
  <c r="BK228"/>
  <c r="J228"/>
  <c r="BE228"/>
  <c r="BI226"/>
  <c r="BH226"/>
  <c r="BG226"/>
  <c r="BF226"/>
  <c r="T226"/>
  <c r="T225"/>
  <c r="R226"/>
  <c r="R225"/>
  <c r="P226"/>
  <c r="P225"/>
  <c r="BK226"/>
  <c r="BK225"/>
  <c r="J225"/>
  <c r="J226"/>
  <c r="BE226"/>
  <c r="J66"/>
  <c r="BI223"/>
  <c r="BH223"/>
  <c r="BG223"/>
  <c r="BF223"/>
  <c r="T223"/>
  <c r="R223"/>
  <c r="P223"/>
  <c r="BK223"/>
  <c r="J223"/>
  <c r="BE223"/>
  <c r="BI221"/>
  <c r="BH221"/>
  <c r="BG221"/>
  <c r="BF221"/>
  <c r="T221"/>
  <c r="R221"/>
  <c r="P221"/>
  <c r="BK221"/>
  <c r="J221"/>
  <c r="BE221"/>
  <c r="BI220"/>
  <c r="BH220"/>
  <c r="BG220"/>
  <c r="BF220"/>
  <c r="T220"/>
  <c r="R220"/>
  <c r="P220"/>
  <c r="BK220"/>
  <c r="J220"/>
  <c r="BE220"/>
  <c r="BI219"/>
  <c r="BH219"/>
  <c r="BG219"/>
  <c r="BF219"/>
  <c r="T219"/>
  <c r="R219"/>
  <c r="P219"/>
  <c r="BK219"/>
  <c r="J219"/>
  <c r="BE219"/>
  <c r="BI215"/>
  <c r="BH215"/>
  <c r="BG215"/>
  <c r="BF215"/>
  <c r="T215"/>
  <c r="R215"/>
  <c r="P215"/>
  <c r="BK215"/>
  <c r="J215"/>
  <c r="BE215"/>
  <c r="BI214"/>
  <c r="BH214"/>
  <c r="BG214"/>
  <c r="BF214"/>
  <c r="T214"/>
  <c r="R214"/>
  <c r="P214"/>
  <c r="BK214"/>
  <c r="J214"/>
  <c r="BE214"/>
  <c r="BI213"/>
  <c r="BH213"/>
  <c r="BG213"/>
  <c r="BF213"/>
  <c r="T213"/>
  <c r="R213"/>
  <c r="P213"/>
  <c r="BK213"/>
  <c r="J213"/>
  <c r="BE213"/>
  <c r="BI212"/>
  <c r="BH212"/>
  <c r="BG212"/>
  <c r="BF212"/>
  <c r="T212"/>
  <c r="R212"/>
  <c r="P212"/>
  <c r="BK212"/>
  <c r="J212"/>
  <c r="BE212"/>
  <c r="BI211"/>
  <c r="BH211"/>
  <c r="BG211"/>
  <c r="BF211"/>
  <c r="T211"/>
  <c r="R211"/>
  <c r="P211"/>
  <c r="BK211"/>
  <c r="J211"/>
  <c r="BE211"/>
  <c r="BI210"/>
  <c r="BH210"/>
  <c r="BG210"/>
  <c r="BF210"/>
  <c r="T210"/>
  <c r="R210"/>
  <c r="P210"/>
  <c r="BK210"/>
  <c r="J210"/>
  <c r="BE210"/>
  <c r="BI209"/>
  <c r="BH209"/>
  <c r="BG209"/>
  <c r="BF209"/>
  <c r="T209"/>
  <c r="R209"/>
  <c r="P209"/>
  <c r="BK209"/>
  <c r="J209"/>
  <c r="BE209"/>
  <c r="BI208"/>
  <c r="BH208"/>
  <c r="BG208"/>
  <c r="BF208"/>
  <c r="T208"/>
  <c r="R208"/>
  <c r="P208"/>
  <c r="BK208"/>
  <c r="J208"/>
  <c r="BE208"/>
  <c r="BI207"/>
  <c r="BH207"/>
  <c r="BG207"/>
  <c r="BF207"/>
  <c r="T207"/>
  <c r="R207"/>
  <c r="P207"/>
  <c r="BK207"/>
  <c r="J207"/>
  <c r="BE207"/>
  <c r="BI206"/>
  <c r="BH206"/>
  <c r="BG206"/>
  <c r="BF206"/>
  <c r="T206"/>
  <c r="R206"/>
  <c r="P206"/>
  <c r="BK206"/>
  <c r="J206"/>
  <c r="BE206"/>
  <c r="BI205"/>
  <c r="BH205"/>
  <c r="BG205"/>
  <c r="BF205"/>
  <c r="T205"/>
  <c r="R205"/>
  <c r="P205"/>
  <c r="BK205"/>
  <c r="J205"/>
  <c r="BE205"/>
  <c r="BI204"/>
  <c r="BH204"/>
  <c r="BG204"/>
  <c r="BF204"/>
  <c r="T204"/>
  <c r="R204"/>
  <c r="P204"/>
  <c r="BK204"/>
  <c r="J204"/>
  <c r="BE204"/>
  <c r="BI203"/>
  <c r="BH203"/>
  <c r="BG203"/>
  <c r="BF203"/>
  <c r="T203"/>
  <c r="R203"/>
  <c r="P203"/>
  <c r="BK203"/>
  <c r="J203"/>
  <c r="BE203"/>
  <c r="BI202"/>
  <c r="BH202"/>
  <c r="BG202"/>
  <c r="BF202"/>
  <c r="T202"/>
  <c r="R202"/>
  <c r="P202"/>
  <c r="BK202"/>
  <c r="J202"/>
  <c r="BE202"/>
  <c r="BI201"/>
  <c r="BH201"/>
  <c r="BG201"/>
  <c r="BF201"/>
  <c r="T201"/>
  <c r="R201"/>
  <c r="P201"/>
  <c r="BK201"/>
  <c r="J201"/>
  <c r="BE201"/>
  <c r="BI200"/>
  <c r="BH200"/>
  <c r="BG200"/>
  <c r="BF200"/>
  <c r="T200"/>
  <c r="R200"/>
  <c r="P200"/>
  <c r="BK200"/>
  <c r="J200"/>
  <c r="BE200"/>
  <c r="BI199"/>
  <c r="BH199"/>
  <c r="BG199"/>
  <c r="BF199"/>
  <c r="T199"/>
  <c r="R199"/>
  <c r="P199"/>
  <c r="BK199"/>
  <c r="J199"/>
  <c r="BE199"/>
  <c r="BI198"/>
  <c r="BH198"/>
  <c r="BG198"/>
  <c r="BF198"/>
  <c r="T198"/>
  <c r="R198"/>
  <c r="P198"/>
  <c r="BK198"/>
  <c r="J198"/>
  <c r="BE198"/>
  <c r="BI196"/>
  <c r="BH196"/>
  <c r="BG196"/>
  <c r="BF196"/>
  <c r="T196"/>
  <c r="R196"/>
  <c r="P196"/>
  <c r="BK196"/>
  <c r="J196"/>
  <c r="BE196"/>
  <c r="BI194"/>
  <c r="BH194"/>
  <c r="BG194"/>
  <c r="BF194"/>
  <c r="T194"/>
  <c r="R194"/>
  <c r="P194"/>
  <c r="BK194"/>
  <c r="J194"/>
  <c r="BE194"/>
  <c r="BI192"/>
  <c r="BH192"/>
  <c r="BG192"/>
  <c r="BF192"/>
  <c r="T192"/>
  <c r="R192"/>
  <c r="P192"/>
  <c r="BK192"/>
  <c r="J192"/>
  <c r="BE192"/>
  <c r="BI191"/>
  <c r="BH191"/>
  <c r="BG191"/>
  <c r="BF191"/>
  <c r="T191"/>
  <c r="T190"/>
  <c r="R191"/>
  <c r="R190"/>
  <c r="P191"/>
  <c r="P190"/>
  <c r="BK191"/>
  <c r="BK190"/>
  <c r="J190"/>
  <c r="J191"/>
  <c r="BE191"/>
  <c r="J65"/>
  <c r="BI188"/>
  <c r="BH188"/>
  <c r="BG188"/>
  <c r="BF188"/>
  <c r="T188"/>
  <c r="R188"/>
  <c r="P188"/>
  <c r="BK188"/>
  <c r="J188"/>
  <c r="BE188"/>
  <c r="BI187"/>
  <c r="BH187"/>
  <c r="BG187"/>
  <c r="BF187"/>
  <c r="T187"/>
  <c r="R187"/>
  <c r="P187"/>
  <c r="BK187"/>
  <c r="J187"/>
  <c r="BE187"/>
  <c r="BI185"/>
  <c r="BH185"/>
  <c r="BG185"/>
  <c r="BF185"/>
  <c r="T185"/>
  <c r="R185"/>
  <c r="P185"/>
  <c r="BK185"/>
  <c r="J185"/>
  <c r="BE185"/>
  <c r="BI184"/>
  <c r="BH184"/>
  <c r="BG184"/>
  <c r="BF184"/>
  <c r="T184"/>
  <c r="R184"/>
  <c r="P184"/>
  <c r="BK184"/>
  <c r="J184"/>
  <c r="BE184"/>
  <c r="BI182"/>
  <c r="BH182"/>
  <c r="BG182"/>
  <c r="BF182"/>
  <c r="T182"/>
  <c r="R182"/>
  <c r="P182"/>
  <c r="BK182"/>
  <c r="J182"/>
  <c r="BE182"/>
  <c r="BI180"/>
  <c r="BH180"/>
  <c r="BG180"/>
  <c r="BF180"/>
  <c r="T180"/>
  <c r="T179"/>
  <c r="R180"/>
  <c r="R179"/>
  <c r="P180"/>
  <c r="P179"/>
  <c r="BK180"/>
  <c r="BK179"/>
  <c r="J179"/>
  <c r="J180"/>
  <c r="BE180"/>
  <c r="J64"/>
  <c r="BI175"/>
  <c r="BH175"/>
  <c r="BG175"/>
  <c r="BF175"/>
  <c r="T175"/>
  <c r="R175"/>
  <c r="P175"/>
  <c r="BK175"/>
  <c r="J175"/>
  <c r="BE175"/>
  <c r="BI173"/>
  <c r="BH173"/>
  <c r="BG173"/>
  <c r="BF173"/>
  <c r="T173"/>
  <c r="T172"/>
  <c r="R173"/>
  <c r="R172"/>
  <c r="P173"/>
  <c r="P172"/>
  <c r="BK173"/>
  <c r="BK172"/>
  <c r="J172"/>
  <c r="J173"/>
  <c r="BE173"/>
  <c r="J63"/>
  <c r="BI170"/>
  <c r="BH170"/>
  <c r="BG170"/>
  <c r="BF170"/>
  <c r="T170"/>
  <c r="R170"/>
  <c r="P170"/>
  <c r="BK170"/>
  <c r="J170"/>
  <c r="BE170"/>
  <c r="BI168"/>
  <c r="BH168"/>
  <c r="BG168"/>
  <c r="BF168"/>
  <c r="T168"/>
  <c r="R168"/>
  <c r="P168"/>
  <c r="BK168"/>
  <c r="J168"/>
  <c r="BE168"/>
  <c r="BI166"/>
  <c r="BH166"/>
  <c r="BG166"/>
  <c r="BF166"/>
  <c r="T166"/>
  <c r="R166"/>
  <c r="P166"/>
  <c r="BK166"/>
  <c r="J166"/>
  <c r="BE166"/>
  <c r="BI164"/>
  <c r="BH164"/>
  <c r="BG164"/>
  <c r="BF164"/>
  <c r="T164"/>
  <c r="R164"/>
  <c r="P164"/>
  <c r="BK164"/>
  <c r="J164"/>
  <c r="BE164"/>
  <c r="BI162"/>
  <c r="BH162"/>
  <c r="BG162"/>
  <c r="BF162"/>
  <c r="T162"/>
  <c r="T161"/>
  <c r="R162"/>
  <c r="R161"/>
  <c r="P162"/>
  <c r="P161"/>
  <c r="BK162"/>
  <c r="BK161"/>
  <c r="J161"/>
  <c r="J162"/>
  <c r="BE162"/>
  <c r="J62"/>
  <c r="BI157"/>
  <c r="BH157"/>
  <c r="BG157"/>
  <c r="BF157"/>
  <c r="T157"/>
  <c r="R157"/>
  <c r="P157"/>
  <c r="BK157"/>
  <c r="J157"/>
  <c r="BE157"/>
  <c r="BI153"/>
  <c r="BH153"/>
  <c r="BG153"/>
  <c r="BF153"/>
  <c r="T153"/>
  <c r="R153"/>
  <c r="P153"/>
  <c r="BK153"/>
  <c r="J153"/>
  <c r="BE153"/>
  <c r="BI149"/>
  <c r="BH149"/>
  <c r="BG149"/>
  <c r="BF149"/>
  <c r="T149"/>
  <c r="R149"/>
  <c r="P149"/>
  <c r="BK149"/>
  <c r="J149"/>
  <c r="BE149"/>
  <c r="BI145"/>
  <c r="BH145"/>
  <c r="BG145"/>
  <c r="BF145"/>
  <c r="T145"/>
  <c r="R145"/>
  <c r="P145"/>
  <c r="BK145"/>
  <c r="J145"/>
  <c r="BE145"/>
  <c r="BI141"/>
  <c r="BH141"/>
  <c r="BG141"/>
  <c r="BF141"/>
  <c r="T141"/>
  <c r="R141"/>
  <c r="P141"/>
  <c r="BK141"/>
  <c r="J141"/>
  <c r="BE141"/>
  <c r="BI137"/>
  <c r="BH137"/>
  <c r="BG137"/>
  <c r="BF137"/>
  <c r="T137"/>
  <c r="R137"/>
  <c r="P137"/>
  <c r="BK137"/>
  <c r="J137"/>
  <c r="BE137"/>
  <c r="BI133"/>
  <c r="BH133"/>
  <c r="BG133"/>
  <c r="BF133"/>
  <c r="T133"/>
  <c r="R133"/>
  <c r="P133"/>
  <c r="BK133"/>
  <c r="J133"/>
  <c r="BE133"/>
  <c r="BI129"/>
  <c r="BH129"/>
  <c r="BG129"/>
  <c r="BF129"/>
  <c r="T129"/>
  <c r="R129"/>
  <c r="P129"/>
  <c r="BK129"/>
  <c r="J129"/>
  <c r="BE129"/>
  <c r="BI125"/>
  <c r="BH125"/>
  <c r="BG125"/>
  <c r="BF125"/>
  <c r="T125"/>
  <c r="R125"/>
  <c r="P125"/>
  <c r="BK125"/>
  <c r="J125"/>
  <c r="BE125"/>
  <c r="BI121"/>
  <c r="BH121"/>
  <c r="BG121"/>
  <c r="BF121"/>
  <c r="T121"/>
  <c r="R121"/>
  <c r="P121"/>
  <c r="BK121"/>
  <c r="J121"/>
  <c r="BE121"/>
  <c r="BI117"/>
  <c r="BH117"/>
  <c r="BG117"/>
  <c r="BF117"/>
  <c r="T117"/>
  <c r="R117"/>
  <c r="P117"/>
  <c r="BK117"/>
  <c r="J117"/>
  <c r="BE117"/>
  <c r="BI113"/>
  <c r="BH113"/>
  <c r="BG113"/>
  <c r="BF113"/>
  <c r="T113"/>
  <c r="R113"/>
  <c r="P113"/>
  <c r="BK113"/>
  <c r="J113"/>
  <c r="BE113"/>
  <c r="BI109"/>
  <c r="BH109"/>
  <c r="BG109"/>
  <c r="BF109"/>
  <c r="T109"/>
  <c r="R109"/>
  <c r="P109"/>
  <c r="BK109"/>
  <c r="J109"/>
  <c r="BE109"/>
  <c r="BI105"/>
  <c r="BH105"/>
  <c r="BG105"/>
  <c r="BF105"/>
  <c r="T105"/>
  <c r="R105"/>
  <c r="P105"/>
  <c r="BK105"/>
  <c r="J105"/>
  <c r="BE105"/>
  <c r="BI101"/>
  <c r="BH101"/>
  <c r="BG101"/>
  <c r="BF101"/>
  <c r="T101"/>
  <c r="R101"/>
  <c r="P101"/>
  <c r="BK101"/>
  <c r="J101"/>
  <c r="BE101"/>
  <c r="BI97"/>
  <c r="BH97"/>
  <c r="BG97"/>
  <c r="BF97"/>
  <c r="T97"/>
  <c r="R97"/>
  <c r="P97"/>
  <c r="BK97"/>
  <c r="J97"/>
  <c r="BE97"/>
  <c r="BI95"/>
  <c r="F37"/>
  <c i="1" r="BD56"/>
  <c i="3" r="BH95"/>
  <c r="F36"/>
  <c i="1" r="BC56"/>
  <c i="3" r="BG95"/>
  <c r="F35"/>
  <c i="1" r="BB56"/>
  <c i="3" r="BF95"/>
  <c r="J34"/>
  <c i="1" r="AW56"/>
  <c i="3" r="F34"/>
  <c i="1" r="BA56"/>
  <c i="3" r="T95"/>
  <c r="T94"/>
  <c r="T93"/>
  <c r="T92"/>
  <c r="R95"/>
  <c r="R94"/>
  <c r="R93"/>
  <c r="R92"/>
  <c r="P95"/>
  <c r="P94"/>
  <c r="P93"/>
  <c r="P92"/>
  <c i="1" r="AU56"/>
  <c i="3" r="BK95"/>
  <c r="BK94"/>
  <c r="J94"/>
  <c r="BK93"/>
  <c r="J93"/>
  <c r="BK92"/>
  <c r="J92"/>
  <c r="J59"/>
  <c r="J30"/>
  <c i="1" r="AG56"/>
  <c i="3" r="J95"/>
  <c r="BE95"/>
  <c r="J33"/>
  <c i="1" r="AV56"/>
  <c i="3" r="F33"/>
  <c i="1" r="AZ56"/>
  <c i="3" r="J61"/>
  <c r="J60"/>
  <c r="F86"/>
  <c r="E84"/>
  <c r="F52"/>
  <c r="E50"/>
  <c r="J39"/>
  <c r="J24"/>
  <c r="E24"/>
  <c r="J89"/>
  <c r="J55"/>
  <c r="J23"/>
  <c r="J21"/>
  <c r="E21"/>
  <c r="J88"/>
  <c r="J54"/>
  <c r="J20"/>
  <c r="J18"/>
  <c r="E18"/>
  <c r="F89"/>
  <c r="F55"/>
  <c r="J17"/>
  <c r="J15"/>
  <c r="E15"/>
  <c r="F88"/>
  <c r="F54"/>
  <c r="J14"/>
  <c r="J12"/>
  <c r="J86"/>
  <c r="J52"/>
  <c r="E7"/>
  <c r="E82"/>
  <c r="E48"/>
  <c i="2" r="J37"/>
  <c r="J36"/>
  <c i="1" r="AY55"/>
  <c i="2" r="J35"/>
  <c i="1" r="AX55"/>
  <c i="2" r="BI235"/>
  <c r="BH235"/>
  <c r="BG235"/>
  <c r="BF235"/>
  <c r="T235"/>
  <c r="T234"/>
  <c r="R235"/>
  <c r="R234"/>
  <c r="P235"/>
  <c r="P234"/>
  <c r="BK235"/>
  <c r="BK234"/>
  <c r="J234"/>
  <c r="J235"/>
  <c r="BE235"/>
  <c r="J68"/>
  <c r="BI233"/>
  <c r="BH233"/>
  <c r="BG233"/>
  <c r="BF233"/>
  <c r="T233"/>
  <c r="T232"/>
  <c r="R233"/>
  <c r="R232"/>
  <c r="P233"/>
  <c r="P232"/>
  <c r="BK233"/>
  <c r="BK232"/>
  <c r="J232"/>
  <c r="J233"/>
  <c r="BE233"/>
  <c r="J67"/>
  <c r="BI231"/>
  <c r="BH231"/>
  <c r="BG231"/>
  <c r="BF231"/>
  <c r="T231"/>
  <c r="R231"/>
  <c r="P231"/>
  <c r="BK231"/>
  <c r="J231"/>
  <c r="BE231"/>
  <c r="BI230"/>
  <c r="BH230"/>
  <c r="BG230"/>
  <c r="BF230"/>
  <c r="T230"/>
  <c r="T229"/>
  <c r="T228"/>
  <c r="R230"/>
  <c r="R229"/>
  <c r="R228"/>
  <c r="P230"/>
  <c r="P229"/>
  <c r="P228"/>
  <c r="BK230"/>
  <c r="BK229"/>
  <c r="J229"/>
  <c r="BK228"/>
  <c r="J228"/>
  <c r="J230"/>
  <c r="BE230"/>
  <c r="J66"/>
  <c r="J65"/>
  <c r="BI227"/>
  <c r="BH227"/>
  <c r="BG227"/>
  <c r="BF227"/>
  <c r="T227"/>
  <c r="T226"/>
  <c r="R227"/>
  <c r="R226"/>
  <c r="P227"/>
  <c r="P226"/>
  <c r="BK227"/>
  <c r="BK226"/>
  <c r="J226"/>
  <c r="J227"/>
  <c r="BE227"/>
  <c r="J64"/>
  <c r="BI225"/>
  <c r="BH225"/>
  <c r="BG225"/>
  <c r="BF225"/>
  <c r="T225"/>
  <c r="R225"/>
  <c r="P225"/>
  <c r="BK225"/>
  <c r="J225"/>
  <c r="BE225"/>
  <c r="BI224"/>
  <c r="BH224"/>
  <c r="BG224"/>
  <c r="BF224"/>
  <c r="T224"/>
  <c r="R224"/>
  <c r="P224"/>
  <c r="BK224"/>
  <c r="J224"/>
  <c r="BE224"/>
  <c r="BI223"/>
  <c r="BH223"/>
  <c r="BG223"/>
  <c r="BF223"/>
  <c r="T223"/>
  <c r="R223"/>
  <c r="P223"/>
  <c r="BK223"/>
  <c r="J223"/>
  <c r="BE223"/>
  <c r="BI222"/>
  <c r="BH222"/>
  <c r="BG222"/>
  <c r="BF222"/>
  <c r="T222"/>
  <c r="R222"/>
  <c r="P222"/>
  <c r="BK222"/>
  <c r="J222"/>
  <c r="BE222"/>
  <c r="BI221"/>
  <c r="BH221"/>
  <c r="BG221"/>
  <c r="BF221"/>
  <c r="T221"/>
  <c r="R221"/>
  <c r="P221"/>
  <c r="BK221"/>
  <c r="J221"/>
  <c r="BE221"/>
  <c r="BI220"/>
  <c r="BH220"/>
  <c r="BG220"/>
  <c r="BF220"/>
  <c r="T220"/>
  <c r="R220"/>
  <c r="P220"/>
  <c r="BK220"/>
  <c r="J220"/>
  <c r="BE220"/>
  <c r="BI218"/>
  <c r="BH218"/>
  <c r="BG218"/>
  <c r="BF218"/>
  <c r="T218"/>
  <c r="R218"/>
  <c r="P218"/>
  <c r="BK218"/>
  <c r="J218"/>
  <c r="BE218"/>
  <c r="BI217"/>
  <c r="BH217"/>
  <c r="BG217"/>
  <c r="BF217"/>
  <c r="T217"/>
  <c r="R217"/>
  <c r="P217"/>
  <c r="BK217"/>
  <c r="J217"/>
  <c r="BE217"/>
  <c r="BI216"/>
  <c r="BH216"/>
  <c r="BG216"/>
  <c r="BF216"/>
  <c r="T216"/>
  <c r="R216"/>
  <c r="P216"/>
  <c r="BK216"/>
  <c r="J216"/>
  <c r="BE216"/>
  <c r="BI215"/>
  <c r="BH215"/>
  <c r="BG215"/>
  <c r="BF215"/>
  <c r="T215"/>
  <c r="R215"/>
  <c r="P215"/>
  <c r="BK215"/>
  <c r="J215"/>
  <c r="BE215"/>
  <c r="BI214"/>
  <c r="BH214"/>
  <c r="BG214"/>
  <c r="BF214"/>
  <c r="T214"/>
  <c r="R214"/>
  <c r="P214"/>
  <c r="BK214"/>
  <c r="J214"/>
  <c r="BE214"/>
  <c r="BI213"/>
  <c r="BH213"/>
  <c r="BG213"/>
  <c r="BF213"/>
  <c r="T213"/>
  <c r="R213"/>
  <c r="P213"/>
  <c r="BK213"/>
  <c r="J213"/>
  <c r="BE213"/>
  <c r="BI212"/>
  <c r="BH212"/>
  <c r="BG212"/>
  <c r="BF212"/>
  <c r="T212"/>
  <c r="R212"/>
  <c r="P212"/>
  <c r="BK212"/>
  <c r="J212"/>
  <c r="BE212"/>
  <c r="BI211"/>
  <c r="BH211"/>
  <c r="BG211"/>
  <c r="BF211"/>
  <c r="T211"/>
  <c r="R211"/>
  <c r="P211"/>
  <c r="BK211"/>
  <c r="J211"/>
  <c r="BE211"/>
  <c r="BI210"/>
  <c r="BH210"/>
  <c r="BG210"/>
  <c r="BF210"/>
  <c r="T210"/>
  <c r="R210"/>
  <c r="P210"/>
  <c r="BK210"/>
  <c r="J210"/>
  <c r="BE210"/>
  <c r="BI209"/>
  <c r="BH209"/>
  <c r="BG209"/>
  <c r="BF209"/>
  <c r="T209"/>
  <c r="R209"/>
  <c r="P209"/>
  <c r="BK209"/>
  <c r="J209"/>
  <c r="BE209"/>
  <c r="BI208"/>
  <c r="BH208"/>
  <c r="BG208"/>
  <c r="BF208"/>
  <c r="T208"/>
  <c r="R208"/>
  <c r="P208"/>
  <c r="BK208"/>
  <c r="J208"/>
  <c r="BE208"/>
  <c r="BI207"/>
  <c r="BH207"/>
  <c r="BG207"/>
  <c r="BF207"/>
  <c r="T207"/>
  <c r="R207"/>
  <c r="P207"/>
  <c r="BK207"/>
  <c r="J207"/>
  <c r="BE207"/>
  <c r="BI206"/>
  <c r="BH206"/>
  <c r="BG206"/>
  <c r="BF206"/>
  <c r="T206"/>
  <c r="R206"/>
  <c r="P206"/>
  <c r="BK206"/>
  <c r="J206"/>
  <c r="BE206"/>
  <c r="BI205"/>
  <c r="BH205"/>
  <c r="BG205"/>
  <c r="BF205"/>
  <c r="T205"/>
  <c r="R205"/>
  <c r="P205"/>
  <c r="BK205"/>
  <c r="J205"/>
  <c r="BE205"/>
  <c r="BI204"/>
  <c r="BH204"/>
  <c r="BG204"/>
  <c r="BF204"/>
  <c r="T204"/>
  <c r="R204"/>
  <c r="P204"/>
  <c r="BK204"/>
  <c r="J204"/>
  <c r="BE204"/>
  <c r="BI203"/>
  <c r="BH203"/>
  <c r="BG203"/>
  <c r="BF203"/>
  <c r="T203"/>
  <c r="R203"/>
  <c r="P203"/>
  <c r="BK203"/>
  <c r="J203"/>
  <c r="BE203"/>
  <c r="BI202"/>
  <c r="BH202"/>
  <c r="BG202"/>
  <c r="BF202"/>
  <c r="T202"/>
  <c r="R202"/>
  <c r="P202"/>
  <c r="BK202"/>
  <c r="J202"/>
  <c r="BE202"/>
  <c r="BI201"/>
  <c r="BH201"/>
  <c r="BG201"/>
  <c r="BF201"/>
  <c r="T201"/>
  <c r="R201"/>
  <c r="P201"/>
  <c r="BK201"/>
  <c r="J201"/>
  <c r="BE201"/>
  <c r="BI200"/>
  <c r="BH200"/>
  <c r="BG200"/>
  <c r="BF200"/>
  <c r="T200"/>
  <c r="R200"/>
  <c r="P200"/>
  <c r="BK200"/>
  <c r="J200"/>
  <c r="BE200"/>
  <c r="BI199"/>
  <c r="BH199"/>
  <c r="BG199"/>
  <c r="BF199"/>
  <c r="T199"/>
  <c r="R199"/>
  <c r="P199"/>
  <c r="BK199"/>
  <c r="J199"/>
  <c r="BE199"/>
  <c r="BI198"/>
  <c r="BH198"/>
  <c r="BG198"/>
  <c r="BF198"/>
  <c r="T198"/>
  <c r="R198"/>
  <c r="P198"/>
  <c r="BK198"/>
  <c r="J198"/>
  <c r="BE198"/>
  <c r="BI197"/>
  <c r="BH197"/>
  <c r="BG197"/>
  <c r="BF197"/>
  <c r="T197"/>
  <c r="R197"/>
  <c r="P197"/>
  <c r="BK197"/>
  <c r="J197"/>
  <c r="BE197"/>
  <c r="BI196"/>
  <c r="BH196"/>
  <c r="BG196"/>
  <c r="BF196"/>
  <c r="T196"/>
  <c r="R196"/>
  <c r="P196"/>
  <c r="BK196"/>
  <c r="J196"/>
  <c r="BE196"/>
  <c r="BI195"/>
  <c r="BH195"/>
  <c r="BG195"/>
  <c r="BF195"/>
  <c r="T195"/>
  <c r="R195"/>
  <c r="P195"/>
  <c r="BK195"/>
  <c r="J195"/>
  <c r="BE195"/>
  <c r="BI194"/>
  <c r="BH194"/>
  <c r="BG194"/>
  <c r="BF194"/>
  <c r="T194"/>
  <c r="R194"/>
  <c r="P194"/>
  <c r="BK194"/>
  <c r="J194"/>
  <c r="BE194"/>
  <c r="BI193"/>
  <c r="BH193"/>
  <c r="BG193"/>
  <c r="BF193"/>
  <c r="T193"/>
  <c r="R193"/>
  <c r="P193"/>
  <c r="BK193"/>
  <c r="J193"/>
  <c r="BE193"/>
  <c r="BI192"/>
  <c r="BH192"/>
  <c r="BG192"/>
  <c r="BF192"/>
  <c r="T192"/>
  <c r="R192"/>
  <c r="P192"/>
  <c r="BK192"/>
  <c r="J192"/>
  <c r="BE192"/>
  <c r="BI191"/>
  <c r="BH191"/>
  <c r="BG191"/>
  <c r="BF191"/>
  <c r="T191"/>
  <c r="R191"/>
  <c r="P191"/>
  <c r="BK191"/>
  <c r="J191"/>
  <c r="BE191"/>
  <c r="BI190"/>
  <c r="BH190"/>
  <c r="BG190"/>
  <c r="BF190"/>
  <c r="T190"/>
  <c r="R190"/>
  <c r="P190"/>
  <c r="BK190"/>
  <c r="J190"/>
  <c r="BE190"/>
  <c r="BI189"/>
  <c r="BH189"/>
  <c r="BG189"/>
  <c r="BF189"/>
  <c r="T189"/>
  <c r="R189"/>
  <c r="P189"/>
  <c r="BK189"/>
  <c r="J189"/>
  <c r="BE189"/>
  <c r="BI187"/>
  <c r="BH187"/>
  <c r="BG187"/>
  <c r="BF187"/>
  <c r="T187"/>
  <c r="R187"/>
  <c r="P187"/>
  <c r="BK187"/>
  <c r="J187"/>
  <c r="BE187"/>
  <c r="BI186"/>
  <c r="BH186"/>
  <c r="BG186"/>
  <c r="BF186"/>
  <c r="T186"/>
  <c r="R186"/>
  <c r="P186"/>
  <c r="BK186"/>
  <c r="J186"/>
  <c r="BE186"/>
  <c r="BI185"/>
  <c r="BH185"/>
  <c r="BG185"/>
  <c r="BF185"/>
  <c r="T185"/>
  <c r="R185"/>
  <c r="P185"/>
  <c r="BK185"/>
  <c r="J185"/>
  <c r="BE185"/>
  <c r="BI184"/>
  <c r="BH184"/>
  <c r="BG184"/>
  <c r="BF184"/>
  <c r="T184"/>
  <c r="R184"/>
  <c r="P184"/>
  <c r="BK184"/>
  <c r="J184"/>
  <c r="BE184"/>
  <c r="BI183"/>
  <c r="BH183"/>
  <c r="BG183"/>
  <c r="BF183"/>
  <c r="T183"/>
  <c r="R183"/>
  <c r="P183"/>
  <c r="BK183"/>
  <c r="J183"/>
  <c r="BE183"/>
  <c r="BI182"/>
  <c r="BH182"/>
  <c r="BG182"/>
  <c r="BF182"/>
  <c r="T182"/>
  <c r="R182"/>
  <c r="P182"/>
  <c r="BK182"/>
  <c r="J182"/>
  <c r="BE182"/>
  <c r="BI181"/>
  <c r="BH181"/>
  <c r="BG181"/>
  <c r="BF181"/>
  <c r="T181"/>
  <c r="R181"/>
  <c r="P181"/>
  <c r="BK181"/>
  <c r="J181"/>
  <c r="BE181"/>
  <c r="BI180"/>
  <c r="BH180"/>
  <c r="BG180"/>
  <c r="BF180"/>
  <c r="T180"/>
  <c r="R180"/>
  <c r="P180"/>
  <c r="BK180"/>
  <c r="J180"/>
  <c r="BE180"/>
  <c r="BI179"/>
  <c r="BH179"/>
  <c r="BG179"/>
  <c r="BF179"/>
  <c r="T179"/>
  <c r="T178"/>
  <c r="R179"/>
  <c r="R178"/>
  <c r="P179"/>
  <c r="P178"/>
  <c r="BK179"/>
  <c r="BK178"/>
  <c r="J178"/>
  <c r="J179"/>
  <c r="BE179"/>
  <c r="J63"/>
  <c r="BI174"/>
  <c r="BH174"/>
  <c r="BG174"/>
  <c r="BF174"/>
  <c r="T174"/>
  <c r="T173"/>
  <c r="R174"/>
  <c r="R173"/>
  <c r="P174"/>
  <c r="P173"/>
  <c r="BK174"/>
  <c r="BK173"/>
  <c r="J173"/>
  <c r="J174"/>
  <c r="BE174"/>
  <c r="J62"/>
  <c r="BI168"/>
  <c r="BH168"/>
  <c r="BG168"/>
  <c r="BF168"/>
  <c r="T168"/>
  <c r="R168"/>
  <c r="P168"/>
  <c r="BK168"/>
  <c r="J168"/>
  <c r="BE168"/>
  <c r="BI163"/>
  <c r="BH163"/>
  <c r="BG163"/>
  <c r="BF163"/>
  <c r="T163"/>
  <c r="R163"/>
  <c r="P163"/>
  <c r="BK163"/>
  <c r="J163"/>
  <c r="BE163"/>
  <c r="BI158"/>
  <c r="BH158"/>
  <c r="BG158"/>
  <c r="BF158"/>
  <c r="T158"/>
  <c r="R158"/>
  <c r="P158"/>
  <c r="BK158"/>
  <c r="J158"/>
  <c r="BE158"/>
  <c r="BI153"/>
  <c r="BH153"/>
  <c r="BG153"/>
  <c r="BF153"/>
  <c r="T153"/>
  <c r="R153"/>
  <c r="P153"/>
  <c r="BK153"/>
  <c r="J153"/>
  <c r="BE153"/>
  <c r="BI148"/>
  <c r="BH148"/>
  <c r="BG148"/>
  <c r="BF148"/>
  <c r="T148"/>
  <c r="R148"/>
  <c r="P148"/>
  <c r="BK148"/>
  <c r="J148"/>
  <c r="BE148"/>
  <c r="BI143"/>
  <c r="BH143"/>
  <c r="BG143"/>
  <c r="BF143"/>
  <c r="T143"/>
  <c r="R143"/>
  <c r="P143"/>
  <c r="BK143"/>
  <c r="J143"/>
  <c r="BE143"/>
  <c r="BI138"/>
  <c r="BH138"/>
  <c r="BG138"/>
  <c r="BF138"/>
  <c r="T138"/>
  <c r="R138"/>
  <c r="P138"/>
  <c r="BK138"/>
  <c r="J138"/>
  <c r="BE138"/>
  <c r="BI133"/>
  <c r="BH133"/>
  <c r="BG133"/>
  <c r="BF133"/>
  <c r="T133"/>
  <c r="R133"/>
  <c r="P133"/>
  <c r="BK133"/>
  <c r="J133"/>
  <c r="BE133"/>
  <c r="BI128"/>
  <c r="BH128"/>
  <c r="BG128"/>
  <c r="BF128"/>
  <c r="T128"/>
  <c r="R128"/>
  <c r="P128"/>
  <c r="BK128"/>
  <c r="J128"/>
  <c r="BE128"/>
  <c r="BI123"/>
  <c r="BH123"/>
  <c r="BG123"/>
  <c r="BF123"/>
  <c r="T123"/>
  <c r="R123"/>
  <c r="P123"/>
  <c r="BK123"/>
  <c r="J123"/>
  <c r="BE123"/>
  <c r="BI118"/>
  <c r="BH118"/>
  <c r="BG118"/>
  <c r="BF118"/>
  <c r="T118"/>
  <c r="R118"/>
  <c r="P118"/>
  <c r="BK118"/>
  <c r="J118"/>
  <c r="BE118"/>
  <c r="BI113"/>
  <c r="BH113"/>
  <c r="BG113"/>
  <c r="BF113"/>
  <c r="T113"/>
  <c r="R113"/>
  <c r="P113"/>
  <c r="BK113"/>
  <c r="J113"/>
  <c r="BE113"/>
  <c r="BI108"/>
  <c r="BH108"/>
  <c r="BG108"/>
  <c r="BF108"/>
  <c r="T108"/>
  <c r="R108"/>
  <c r="P108"/>
  <c r="BK108"/>
  <c r="J108"/>
  <c r="BE108"/>
  <c r="BI103"/>
  <c r="BH103"/>
  <c r="BG103"/>
  <c r="BF103"/>
  <c r="T103"/>
  <c r="R103"/>
  <c r="P103"/>
  <c r="BK103"/>
  <c r="J103"/>
  <c r="BE103"/>
  <c r="BI98"/>
  <c r="BH98"/>
  <c r="BG98"/>
  <c r="BF98"/>
  <c r="T98"/>
  <c r="R98"/>
  <c r="P98"/>
  <c r="BK98"/>
  <c r="J98"/>
  <c r="BE98"/>
  <c r="BI93"/>
  <c r="BH93"/>
  <c r="BG93"/>
  <c r="BF93"/>
  <c r="T93"/>
  <c r="R93"/>
  <c r="P93"/>
  <c r="BK93"/>
  <c r="J93"/>
  <c r="BE93"/>
  <c r="BI91"/>
  <c r="F37"/>
  <c i="1" r="BD55"/>
  <c i="2" r="BH91"/>
  <c r="F36"/>
  <c i="1" r="BC55"/>
  <c i="2" r="BG91"/>
  <c r="F35"/>
  <c i="1" r="BB55"/>
  <c i="2" r="BF91"/>
  <c r="J34"/>
  <c i="1" r="AW55"/>
  <c i="2" r="F34"/>
  <c i="1" r="BA55"/>
  <c i="2" r="T91"/>
  <c r="T90"/>
  <c r="T89"/>
  <c r="T88"/>
  <c r="R91"/>
  <c r="R90"/>
  <c r="R89"/>
  <c r="R88"/>
  <c r="P91"/>
  <c r="P90"/>
  <c r="P89"/>
  <c r="P88"/>
  <c i="1" r="AU55"/>
  <c i="2" r="BK91"/>
  <c r="BK90"/>
  <c r="J90"/>
  <c r="BK89"/>
  <c r="J89"/>
  <c r="BK88"/>
  <c r="J88"/>
  <c r="J59"/>
  <c r="J30"/>
  <c i="1" r="AG55"/>
  <c i="2" r="J91"/>
  <c r="BE91"/>
  <c r="J33"/>
  <c i="1" r="AV55"/>
  <c i="2" r="F33"/>
  <c i="1" r="AZ55"/>
  <c i="2" r="J61"/>
  <c r="J60"/>
  <c r="F82"/>
  <c r="E80"/>
  <c r="F52"/>
  <c r="E50"/>
  <c r="J39"/>
  <c r="J24"/>
  <c r="E24"/>
  <c r="J85"/>
  <c r="J55"/>
  <c r="J23"/>
  <c r="J21"/>
  <c r="E21"/>
  <c r="J84"/>
  <c r="J54"/>
  <c r="J20"/>
  <c r="J18"/>
  <c r="E18"/>
  <c r="F85"/>
  <c r="F55"/>
  <c r="J17"/>
  <c r="J15"/>
  <c r="E15"/>
  <c r="F84"/>
  <c r="F54"/>
  <c r="J14"/>
  <c r="J12"/>
  <c r="J82"/>
  <c r="J52"/>
  <c r="E7"/>
  <c r="E78"/>
  <c r="E48"/>
  <c i="1" r="BD54"/>
  <c r="W33"/>
  <c r="BC54"/>
  <c r="W32"/>
  <c r="BB54"/>
  <c r="W31"/>
  <c r="BA54"/>
  <c r="W30"/>
  <c r="AZ54"/>
  <c r="W29"/>
  <c r="AY54"/>
  <c r="AX54"/>
  <c r="AW54"/>
  <c r="AK30"/>
  <c r="AV54"/>
  <c r="AK29"/>
  <c r="AU54"/>
  <c r="AT54"/>
  <c r="AS54"/>
  <c r="AG54"/>
  <c r="AK26"/>
  <c r="AT56"/>
  <c r="AN56"/>
  <c r="AT55"/>
  <c r="AN55"/>
  <c r="AN54"/>
  <c r="L50"/>
  <c r="AM50"/>
  <c r="AM49"/>
  <c r="L49"/>
  <c r="AM47"/>
  <c r="L47"/>
  <c r="L45"/>
  <c r="L44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<sst xmlns="http://schemas.openxmlformats.org/spreadsheetml/2006/main">
  <si>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</si>
  <si>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</si>
  <si>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</si>
  <si>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</si>
  <si>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</si>
  <si>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{012e2a73-e64f-4954-b001-70a15c11aa1b}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</si>
  <si>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</si>
  <si>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</si>
  <si>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</si>
  <si>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</si>
  <si>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</si>
  <si>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</si>
  <si>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</si>
  <si>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</si>
  <si>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MT2019-11B</t>
  </si>
  <si>
    <t xml:space="preserve">Měnit lze pouze buňky se žlutým podbarvením!_x000d_
_x000d_
1) na prvním listu Rekapitulace stavby vyplňte v sestavě_x000d_
_x000d_
    a) Souhrnný list_x000d_
       - údaje o Zhotoviteli_x000d_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Zhotoviteli, pokud se liší od údajů o Zhotoviteli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</si>
  <si>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</si>
  <si>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Oprava MK ul. Stradinská, Kostelec nad Orlicí, objekty vodohospodářské SO 301,302,303, řád B, stoka B</t>
  </si>
  <si>
    <t>KSO:</t>
  </si>
  <si>
    <t>CC-CZ:</t>
  </si>
  <si>
    <t>Místo:</t>
  </si>
  <si>
    <t xml:space="preserve"> </t>
  </si>
  <si>
    <t>Datum:</t>
  </si>
  <si>
    <t>10. 9. 2019</t>
  </si>
  <si>
    <t>Zadavatel:</t>
  </si>
  <si>
    <t>IČ:</t>
  </si>
  <si>
    <t>Město Kostelec nad Orlicí, Palackého náměstí 38</t>
  </si>
  <si>
    <t>DIČ:</t>
  </si>
  <si>
    <t>Uchazeč:</t>
  </si>
  <si>
    <t>Vyplň údaj</t>
  </si>
  <si>
    <t>Projektant:</t>
  </si>
  <si>
    <t>Lucie Brandová, DiS.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</si>
  <si>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</si>
  <si>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</si>
  <si>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</si>
  <si>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</si>
  <si>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</si>
  <si>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</si>
  <si>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</si>
  <si>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</si>
  <si>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</si>
  <si>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</si>
  <si>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</si>
  <si>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</si>
  <si>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</si>
  <si>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</si>
  <si>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</si>
  <si>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</si>
  <si>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</si>
  <si>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</si>
  <si>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</si>
  <si>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</si>
  <si>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</si>
  <si>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</si>
  <si>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</si>
  <si>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</si>
  <si>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</si>
  <si>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</si>
  <si>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</si>
  <si>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</si>
  <si>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</si>
  <si>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</si>
  <si>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</si>
  <si>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</si>
  <si>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</si>
  <si>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</si>
  <si>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</si>
  <si>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</si>
  <si>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</si>
  <si>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</si>
  <si>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</si>
  <si>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</si>
  <si>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</si>
  <si>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</si>
  <si>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MT2019-11-Řád B</t>
  </si>
  <si>
    <t>Řád B</t>
  </si>
  <si>
    <t>STA</t>
  </si>
  <si>
    <t>1</t>
  </si>
  <si>
    <t>{3ee2b11b-e6c0-44e9-a7bc-abfb0d0b6b10}</t>
  </si>
  <si>
    <t>2</t>
  </si>
  <si>
    <t>MT2019-11-Stoka B</t>
  </si>
  <si>
    <t>Stoka B</t>
  </si>
  <si>
    <t>{74bc64df-10ab-4b30-9cfc-9f55d2e50756}</t>
  </si>
  <si>
    <t>KRYCÍ LIST SOUPISU PRACÍ</t>
  </si>
  <si>
    <t>Objekt:</t>
  </si>
  <si>
    <t>MT2019-11-Řád B - Řád B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</si>
  <si>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</si>
  <si>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</si>
  <si>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</si>
  <si>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</si>
  <si>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</si>
  <si>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</si>
  <si>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</si>
  <si>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4 - Vodorovné konstrukce</t>
  </si>
  <si>
    <t xml:space="preserve">    8 - Trubní vedení</t>
  </si>
  <si>
    <t xml:space="preserve">    998 - Přesun hmot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</si>
  <si>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</si>
  <si>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</si>
  <si>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</si>
  <si>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</si>
  <si>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</si>
  <si>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</si>
  <si>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</si>
  <si>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</si>
  <si>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</si>
  <si>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</si>
  <si>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</si>
  <si>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</si>
  <si>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</si>
  <si>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</si>
  <si>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</si>
  <si>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</si>
  <si>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</si>
  <si>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</si>
  <si>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</si>
  <si>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</si>
  <si>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</si>
  <si>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</si>
  <si>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130001101</t>
  </si>
  <si>
    <t>Příplatek za ztížení vykopávky v blízkosti podzemního vedení</t>
  </si>
  <si>
    <t>m3</t>
  </si>
  <si>
    <t>CS ÚRS 2019 01</t>
  </si>
  <si>
    <t>4</t>
  </si>
  <si>
    <t>659138761</t>
  </si>
  <si>
    <t>VV</t>
  </si>
  <si>
    <t>13*0,9*1,5</t>
  </si>
  <si>
    <t>132201202</t>
  </si>
  <si>
    <t>Hloubení rýh š do 2000 mm v hornině tř. 3 objemu do 1000 m3</t>
  </si>
  <si>
    <t>21532885</t>
  </si>
  <si>
    <t>"hlavní řád"(194*0,8*1,5)/2</t>
  </si>
  <si>
    <t>"přepojení, dopojení přípojek"(1,3*0,8*1,5)/2</t>
  </si>
  <si>
    <t>"výměna ventilů, šoupat od č.p. 291"(4*1,5*1,5*1,5)/2</t>
  </si>
  <si>
    <t>Součet</t>
  </si>
  <si>
    <t>3</t>
  </si>
  <si>
    <t>132201209</t>
  </si>
  <si>
    <t>Příplatek za lepivost k hloubení rýh š do 2000 mm v hornině tř. 3</t>
  </si>
  <si>
    <t>-1065438556</t>
  </si>
  <si>
    <t>132301202</t>
  </si>
  <si>
    <t>Hloubení rýh š do 2000 mm v hornině tř. 4 objemu do 1000 m3</t>
  </si>
  <si>
    <t>-1804747331</t>
  </si>
  <si>
    <t>5</t>
  </si>
  <si>
    <t>132301209</t>
  </si>
  <si>
    <t>Příplatek za lepivost k hloubení rýh š do 2000 mm v hornině tř. 4</t>
  </si>
  <si>
    <t>1330339608</t>
  </si>
  <si>
    <t>6</t>
  </si>
  <si>
    <t>151101101</t>
  </si>
  <si>
    <t>Zřízení příložného pažení a rozepření stěn rýh hl do 2 m</t>
  </si>
  <si>
    <t>m2</t>
  </si>
  <si>
    <t>-1668493383</t>
  </si>
  <si>
    <t>"hlavní řád"194*1,5</t>
  </si>
  <si>
    <t>"přepojení, dopojení přípojek"(1,3*1,5)*2</t>
  </si>
  <si>
    <t>"výměna ventilů, šoupat od č.p. 291"(4*1,5*1,5)*2</t>
  </si>
  <si>
    <t>7</t>
  </si>
  <si>
    <t>151101111</t>
  </si>
  <si>
    <t>Odstranění příložného pažení a rozepření stěn rýh hl do 2 m</t>
  </si>
  <si>
    <t>707689079</t>
  </si>
  <si>
    <t>8</t>
  </si>
  <si>
    <t>161101101</t>
  </si>
  <si>
    <t>Svislé přemístění výkopku z horniny tř. 1 až 4 hl výkopu do 2,5 m</t>
  </si>
  <si>
    <t>194204615</t>
  </si>
  <si>
    <t>"hlavní řád"194*0,8*1,5</t>
  </si>
  <si>
    <t>"přepojení, dopojení přípojek"1,3*0,8*1,5</t>
  </si>
  <si>
    <t>"výměna ventilů, šoupat od č.p. 291"(4*1,5*1,5*1,5)</t>
  </si>
  <si>
    <t>9</t>
  </si>
  <si>
    <t>162201101</t>
  </si>
  <si>
    <t>Vodorovné přemístění do 20 m výkopku/sypaniny z horniny tř. 1 až 4</t>
  </si>
  <si>
    <t>-848024539</t>
  </si>
  <si>
    <t>10</t>
  </si>
  <si>
    <t>162701105</t>
  </si>
  <si>
    <t>Vodorovné přemístění do 10000 m výkopku/sypaniny z horniny tř. 1 až 4</t>
  </si>
  <si>
    <t>582640949</t>
  </si>
  <si>
    <t>11</t>
  </si>
  <si>
    <t>167101102</t>
  </si>
  <si>
    <t>Nakládání výkopku z hornin tř. 1 až 4 přes 100 m3</t>
  </si>
  <si>
    <t>-1294579965</t>
  </si>
  <si>
    <t>12</t>
  </si>
  <si>
    <t>171201201</t>
  </si>
  <si>
    <t>Uložení sypaniny na skládky</t>
  </si>
  <si>
    <t>1365463167</t>
  </si>
  <si>
    <t>13</t>
  </si>
  <si>
    <t>171201211</t>
  </si>
  <si>
    <t>Poplatek za uložení stavebního odpadu - zeminy a kameniva na skládce</t>
  </si>
  <si>
    <t>t</t>
  </si>
  <si>
    <t>-1325150737</t>
  </si>
  <si>
    <t>"hlavní řád"(194*0,8*1,5)*2</t>
  </si>
  <si>
    <t>"přepojení, dopojení přípojek"(1,3*0,8*1,5)*2</t>
  </si>
  <si>
    <t>"výměna ventilů, šoupat od č.p. 291"(4*1,5*1,5*1,5)*2</t>
  </si>
  <si>
    <t>14</t>
  </si>
  <si>
    <t>174101101</t>
  </si>
  <si>
    <t>Zásyp jam, šachet rýh nebo kolem objektů sypaninou se zhutněním</t>
  </si>
  <si>
    <t>528023566</t>
  </si>
  <si>
    <t>"hlavní řád"194*0,8*(1,5-0,1-0,4)</t>
  </si>
  <si>
    <t>"přepojení, dopojení přípojek"1,3*0,8*(1,5-0,1-0,35)</t>
  </si>
  <si>
    <t>"výměna ventilů, šoupat od č.p. 291"4*(1,5*1,5*(1,5-0,1-0,4))</t>
  </si>
  <si>
    <t>M</t>
  </si>
  <si>
    <t>58344197</t>
  </si>
  <si>
    <t>štěrkodrť frakce 0/63</t>
  </si>
  <si>
    <t>334049374</t>
  </si>
  <si>
    <t>"hlavní řád"(194*0,8*(1,5-0,1-0,4))*2</t>
  </si>
  <si>
    <t>"přepojení, dopojení přípojek"(1,3*0,8*(1,5-0,1-0,35))*2</t>
  </si>
  <si>
    <t>"výměna ventilů, šoupat od č.p. 291"(4*(1,5*1,5*(1,5-0,1-0,4)))*2</t>
  </si>
  <si>
    <t>16</t>
  </si>
  <si>
    <t>175151101</t>
  </si>
  <si>
    <t>Obsypání potrubí strojně sypaninou bez prohození, uloženou do 3 m</t>
  </si>
  <si>
    <t>82298969</t>
  </si>
  <si>
    <t>"hlavní řád"194*0,8*0,4</t>
  </si>
  <si>
    <t>"přepojení, dopojení přípojek"1,3*0,8*0,35</t>
  </si>
  <si>
    <t>"výměna ventilů, šoupat od č.p. 291"4*(1,5*1,5*0,4)</t>
  </si>
  <si>
    <t>17</t>
  </si>
  <si>
    <t>58337303</t>
  </si>
  <si>
    <t>štěrkopísek frakce 0/8</t>
  </si>
  <si>
    <t>110128359</t>
  </si>
  <si>
    <t>"hlavní řád"(194*0,8*0,4)*2</t>
  </si>
  <si>
    <t>"přepojení, dopojení přípojek"(1,3*0,8*0,35)*2</t>
  </si>
  <si>
    <t>"výměna ventilů, šoupat od č.p. 291"(4*(1,5*1,5*0,4))*2</t>
  </si>
  <si>
    <t>Vodorovné konstrukce</t>
  </si>
  <si>
    <t>18</t>
  </si>
  <si>
    <t>451573111</t>
  </si>
  <si>
    <t>Lože pod potrubí otevřený výkop ze štěrkopísku</t>
  </si>
  <si>
    <t>-950260078</t>
  </si>
  <si>
    <t>"hlavní řád"194*0,8*0,1</t>
  </si>
  <si>
    <t>"přepojení, dopojení přípojek"1,3*0,8*0,1</t>
  </si>
  <si>
    <t>Trubní vedení</t>
  </si>
  <si>
    <t>19</t>
  </si>
  <si>
    <t>857261131</t>
  </si>
  <si>
    <t>Montáž litinových tvarovek jednoosých hrdlových otevřený výkop s integrovaným těsněním DN 100</t>
  </si>
  <si>
    <t>kus</t>
  </si>
  <si>
    <t>-1489374101</t>
  </si>
  <si>
    <t>20</t>
  </si>
  <si>
    <t>8574</t>
  </si>
  <si>
    <t>K 30° 8555 "S2000" D110 PN16 HAWLE</t>
  </si>
  <si>
    <t>-1355446689</t>
  </si>
  <si>
    <t>8573</t>
  </si>
  <si>
    <t>PŘ. J. 0400 "S2000" DN100/D110 PN16 HAWLE</t>
  </si>
  <si>
    <t>204429002</t>
  </si>
  <si>
    <t>22</t>
  </si>
  <si>
    <t>857262122</t>
  </si>
  <si>
    <t>Montáž litinových tvarovek jednoosých přírubových otevřený výkop DN 100</t>
  </si>
  <si>
    <t>-434064873</t>
  </si>
  <si>
    <t>23</t>
  </si>
  <si>
    <t>100</t>
  </si>
  <si>
    <t>FFK 30° 8543 DN100 PN16 HAWLE</t>
  </si>
  <si>
    <t>-108247279</t>
  </si>
  <si>
    <t>24</t>
  </si>
  <si>
    <t>857264122</t>
  </si>
  <si>
    <t>Montáž litinových tvarovek odbočných přírubových otevřený výkop DN 100</t>
  </si>
  <si>
    <t>-63225331</t>
  </si>
  <si>
    <t>25</t>
  </si>
  <si>
    <t>DKT.T1000</t>
  </si>
  <si>
    <t>MMA 8525 "S2000" D110/DN80 PN16 HAWLE</t>
  </si>
  <si>
    <t>1065701533</t>
  </si>
  <si>
    <t>26</t>
  </si>
  <si>
    <t>871251151</t>
  </si>
  <si>
    <t>Montáž potrubí z PE100 SDR 17 otevřený výkop svařovaných na tupo D 110 x 6,6 mm</t>
  </si>
  <si>
    <t>m</t>
  </si>
  <si>
    <t>802499766</t>
  </si>
  <si>
    <t>27</t>
  </si>
  <si>
    <t>WVN.VP20409</t>
  </si>
  <si>
    <t>PE100 RC PROTECT D110 SDR11</t>
  </si>
  <si>
    <t>-2105075395</t>
  </si>
  <si>
    <t>194*1,015</t>
  </si>
  <si>
    <t>28</t>
  </si>
  <si>
    <t>891269111</t>
  </si>
  <si>
    <t>Montáž navrtávacích pasů na potrubí z jakýchkoli trub DN 100</t>
  </si>
  <si>
    <t>2039995276</t>
  </si>
  <si>
    <t>29</t>
  </si>
  <si>
    <t>AVK.841011</t>
  </si>
  <si>
    <t>N.P. HAKU 5250 D110/1" PN16 HAWLE</t>
  </si>
  <si>
    <t>-1891044287</t>
  </si>
  <si>
    <t>30</t>
  </si>
  <si>
    <t>AVK.841012</t>
  </si>
  <si>
    <t xml:space="preserve">ISO 6221 VNITŘ Z., POM, D 32 / 1 1/2"  PN16 HAWLE</t>
  </si>
  <si>
    <t>1382252266</t>
  </si>
  <si>
    <t>31</t>
  </si>
  <si>
    <t>891261112</t>
  </si>
  <si>
    <t>Montáž vodovodních šoupátek otevřený výkop DN 100</t>
  </si>
  <si>
    <t>-464346541</t>
  </si>
  <si>
    <t>32</t>
  </si>
  <si>
    <t>717</t>
  </si>
  <si>
    <t>Š 4000A DN100 PN16 HAWLE</t>
  </si>
  <si>
    <t>969345350</t>
  </si>
  <si>
    <t>33</t>
  </si>
  <si>
    <t>850265121</t>
  </si>
  <si>
    <t>Výřez nebo výsek na potrubí z trub litinových tlakových nebo plastických hmot DN 100</t>
  </si>
  <si>
    <t>372344991</t>
  </si>
  <si>
    <t>34</t>
  </si>
  <si>
    <t>857241131</t>
  </si>
  <si>
    <t>Montáž litinových tvarovek jednoosých hrdlových otevřený výkop s integrovaným těsněním DN 80</t>
  </si>
  <si>
    <t>-1944245133</t>
  </si>
  <si>
    <t>35</t>
  </si>
  <si>
    <t>DKT.MMQ8</t>
  </si>
  <si>
    <t>PŘ. J. 0400 "S2000" DN80/D90 PN16 HAWLE</t>
  </si>
  <si>
    <t>-444419776</t>
  </si>
  <si>
    <t>36</t>
  </si>
  <si>
    <t>891247111</t>
  </si>
  <si>
    <t>Montáž hydrantů podzemních DN 80</t>
  </si>
  <si>
    <t>951748540</t>
  </si>
  <si>
    <t>37</t>
  </si>
  <si>
    <t>AVK.1213801</t>
  </si>
  <si>
    <t>H K241 DN80 1,25 M PN16 HAWLE</t>
  </si>
  <si>
    <t>222312994</t>
  </si>
  <si>
    <t>38</t>
  </si>
  <si>
    <t>857242122</t>
  </si>
  <si>
    <t>Montáž litinových tvarovek jednoosých přírubových otevřený výkop DN 80</t>
  </si>
  <si>
    <t>169269925</t>
  </si>
  <si>
    <t>39</t>
  </si>
  <si>
    <t>DKT.Q80E</t>
  </si>
  <si>
    <t>PP 90° 5049 DN80 PN16 Hawle</t>
  </si>
  <si>
    <t>217324785</t>
  </si>
  <si>
    <t>40</t>
  </si>
  <si>
    <t>DKT.Q81</t>
  </si>
  <si>
    <t>FFK 30° 8543 DN80 PN16 HAWLE</t>
  </si>
  <si>
    <t>486711478</t>
  </si>
  <si>
    <t>41</t>
  </si>
  <si>
    <t>899121103</t>
  </si>
  <si>
    <t>Osazení poklopů plastových hydrantových</t>
  </si>
  <si>
    <t>-1154623681</t>
  </si>
  <si>
    <t>42</t>
  </si>
  <si>
    <t>AVK.721</t>
  </si>
  <si>
    <t>POKL. 1950 KASI PRO PODZ. H. HAWLE</t>
  </si>
  <si>
    <t>-628941884</t>
  </si>
  <si>
    <t>43</t>
  </si>
  <si>
    <t>AVK.722</t>
  </si>
  <si>
    <t>PODKLADOVÁ DESKA 3482 HAWLE</t>
  </si>
  <si>
    <t>-1875371408</t>
  </si>
  <si>
    <t>44</t>
  </si>
  <si>
    <t>891241112</t>
  </si>
  <si>
    <t>Montáž vodovodních šoupátek otevřený výkop DN 80</t>
  </si>
  <si>
    <t>1100103049</t>
  </si>
  <si>
    <t>45</t>
  </si>
  <si>
    <t>AVK.03</t>
  </si>
  <si>
    <t>Š 4000A DN80 PN16 HAWLE</t>
  </si>
  <si>
    <t>851538813</t>
  </si>
  <si>
    <t>46</t>
  </si>
  <si>
    <t>899401111</t>
  </si>
  <si>
    <t>Osazení poklopů litinových ventilových</t>
  </si>
  <si>
    <t>-1505304761</t>
  </si>
  <si>
    <t>47</t>
  </si>
  <si>
    <t>VAG.W870502</t>
  </si>
  <si>
    <t>POKL. 1650 KASI PRO D. PŘ. HAWLE</t>
  </si>
  <si>
    <t>971205071</t>
  </si>
  <si>
    <t>48</t>
  </si>
  <si>
    <t>VAG.W870503</t>
  </si>
  <si>
    <t>PODKLADOVÁ DESKA 3481 HAWLE</t>
  </si>
  <si>
    <t>1724587232</t>
  </si>
  <si>
    <t>49</t>
  </si>
  <si>
    <t>VAG.W870504</t>
  </si>
  <si>
    <t>ZS 9601 TEL. D. PŘ. 1,00-1,60 M DN 3/4" - 2" HAWLE</t>
  </si>
  <si>
    <t>1326157139</t>
  </si>
  <si>
    <t>50</t>
  </si>
  <si>
    <t>891173111</t>
  </si>
  <si>
    <t>Montáž vodovodního ventilu hlavního pro přípojky DN 32</t>
  </si>
  <si>
    <t>-1199561883</t>
  </si>
  <si>
    <t>51</t>
  </si>
  <si>
    <t>4229</t>
  </si>
  <si>
    <t>RV KOMB. 3151 ISO DN 1" ZÁV. 2"-1 1/2" PN16 HAWLE</t>
  </si>
  <si>
    <t>-109340142</t>
  </si>
  <si>
    <t>52</t>
  </si>
  <si>
    <t>899401112</t>
  </si>
  <si>
    <t>Osazení poklopů litinových šoupátkových</t>
  </si>
  <si>
    <t>-1244860429</t>
  </si>
  <si>
    <t>53</t>
  </si>
  <si>
    <t>DKT.T1001</t>
  </si>
  <si>
    <t>POKL. 1750 KASI PRO Š. HAWLE</t>
  </si>
  <si>
    <t>624629302</t>
  </si>
  <si>
    <t>54</t>
  </si>
  <si>
    <t>DKT.T1002</t>
  </si>
  <si>
    <t>160976324</t>
  </si>
  <si>
    <t>55</t>
  </si>
  <si>
    <t>DKT.T1003</t>
  </si>
  <si>
    <t>ZS 9500A TELE. 1,3-1,8 M DN 80 HAWLE</t>
  </si>
  <si>
    <t>-1479678999</t>
  </si>
  <si>
    <t>56</t>
  </si>
  <si>
    <t>871161141</t>
  </si>
  <si>
    <t>Montáž potrubí z PE100 SDR 11 otevřený výkop svařovaných na tupo D 32 x 3,0 mm</t>
  </si>
  <si>
    <t>-370739792</t>
  </si>
  <si>
    <t>57</t>
  </si>
  <si>
    <t>28613595</t>
  </si>
  <si>
    <t>potrubí dvouvrstvé PE100 s 10% signalizační vrstvou SDR 11 32x3,0 dl 12m</t>
  </si>
  <si>
    <t>324518029</t>
  </si>
  <si>
    <t>1,3*1,015</t>
  </si>
  <si>
    <t>58</t>
  </si>
  <si>
    <t>286135950.1R</t>
  </si>
  <si>
    <t>ISO 6320 D32 HAWLE</t>
  </si>
  <si>
    <t>ks</t>
  </si>
  <si>
    <t>-1118077059</t>
  </si>
  <si>
    <t>59</t>
  </si>
  <si>
    <t>899721111</t>
  </si>
  <si>
    <t>Signalizační vodič DN do 150 mm na potrubí</t>
  </si>
  <si>
    <t>1917763993</t>
  </si>
  <si>
    <t>60</t>
  </si>
  <si>
    <t>899722113</t>
  </si>
  <si>
    <t>Krytí potrubí z plastů výstražnou fólií z PVC 34cm</t>
  </si>
  <si>
    <t>-1896850398</t>
  </si>
  <si>
    <t>61</t>
  </si>
  <si>
    <t>892271111</t>
  </si>
  <si>
    <t>Tlaková zkouška vodou potrubí DN 100 nebo 125</t>
  </si>
  <si>
    <t>-2056847893</t>
  </si>
  <si>
    <t>62</t>
  </si>
  <si>
    <t>892273122</t>
  </si>
  <si>
    <t>Proplach a dezinfekce vodovodního potrubí DN od 80 do 125</t>
  </si>
  <si>
    <t>25913389</t>
  </si>
  <si>
    <t>63</t>
  </si>
  <si>
    <t>892372111</t>
  </si>
  <si>
    <t>Zabezpečení konců potrubí DN do 300 při tlakových zkouškách vodou</t>
  </si>
  <si>
    <t>2049170834</t>
  </si>
  <si>
    <t>998</t>
  </si>
  <si>
    <t>Přesun hmot</t>
  </si>
  <si>
    <t>64</t>
  </si>
  <si>
    <t>998276101</t>
  </si>
  <si>
    <t>Přesun hmot pro trubní vedení z trub z plastických hmot otevřený výkop</t>
  </si>
  <si>
    <t>401696857</t>
  </si>
  <si>
    <t>VRN</t>
  </si>
  <si>
    <t>Vedlejší rozpočtové náklady</t>
  </si>
  <si>
    <t>VRN1</t>
  </si>
  <si>
    <t>Průzkumné, geodetické a projektové práce</t>
  </si>
  <si>
    <t>65</t>
  </si>
  <si>
    <t>012002000</t>
  </si>
  <si>
    <t>Geodetické práce, vytýčení trasy vodovodu + vytýčení stávajících sítí</t>
  </si>
  <si>
    <t>soubor</t>
  </si>
  <si>
    <t>1024</t>
  </si>
  <si>
    <t>-1032490345</t>
  </si>
  <si>
    <t>66</t>
  </si>
  <si>
    <t>013002000</t>
  </si>
  <si>
    <t>Návh a osazení dopravního značení</t>
  </si>
  <si>
    <t>312551264</t>
  </si>
  <si>
    <t>VRN3</t>
  </si>
  <si>
    <t>Zařízení staveniště</t>
  </si>
  <si>
    <t>67</t>
  </si>
  <si>
    <t>032002000</t>
  </si>
  <si>
    <t>Vybavení staveniště</t>
  </si>
  <si>
    <t>-664001736</t>
  </si>
  <si>
    <t>VRN4</t>
  </si>
  <si>
    <t>Inženýrská činnost</t>
  </si>
  <si>
    <t>68</t>
  </si>
  <si>
    <t>045002000</t>
  </si>
  <si>
    <t>Kompletační a koordinační činnost, dokumentace skutečného provedení stavby</t>
  </si>
  <si>
    <t>-2101158389</t>
  </si>
  <si>
    <t>MT2019-11-Stoka B - Stoka B</t>
  </si>
  <si>
    <t xml:space="preserve">    3 - Svislé a kompletní konstrukce</t>
  </si>
  <si>
    <t xml:space="preserve">    5 - Komunikace pozemní</t>
  </si>
  <si>
    <t xml:space="preserve">    9 - Ostatní konstrukce a práce, bourání</t>
  </si>
  <si>
    <t xml:space="preserve">    997 - Přesun sutě</t>
  </si>
  <si>
    <t>819101270</t>
  </si>
  <si>
    <t>18*0,9*1,6</t>
  </si>
  <si>
    <t>95760997</t>
  </si>
  <si>
    <t>"hlavní stoka"(257*0,9*1,6)/2</t>
  </si>
  <si>
    <t>"UV"(28,1*0,8*1,3)/2</t>
  </si>
  <si>
    <t>-390586070</t>
  </si>
  <si>
    <t>-1621764895</t>
  </si>
  <si>
    <t>-1595678283</t>
  </si>
  <si>
    <t>1385337585</t>
  </si>
  <si>
    <t>"hlavní stoka"257*1,6</t>
  </si>
  <si>
    <t>"UV"(28,1*1,3)*2</t>
  </si>
  <si>
    <t>-2067778265</t>
  </si>
  <si>
    <t>-1081715174</t>
  </si>
  <si>
    <t>"hlavní stoka"257*0,9*1,6</t>
  </si>
  <si>
    <t>"UV"28,1*0,8*1,3</t>
  </si>
  <si>
    <t>260670281</t>
  </si>
  <si>
    <t>-2070013167</t>
  </si>
  <si>
    <t>611850283</t>
  </si>
  <si>
    <t>-1557227446</t>
  </si>
  <si>
    <t>111516220</t>
  </si>
  <si>
    <t>"hlavní stoka"(257*0,9*1,6)*2</t>
  </si>
  <si>
    <t>"UV"(28,1*0,8*1,3)*2</t>
  </si>
  <si>
    <t>-1289859603</t>
  </si>
  <si>
    <t>"hlavní stoka"257*0,9*(1,6-0,1-0,6)</t>
  </si>
  <si>
    <t>"UV"28,1*0,8*(1,3-0,1-0,5)</t>
  </si>
  <si>
    <t>1033621468</t>
  </si>
  <si>
    <t>"hlavní stoka"(257*0,9*(1,6-0,1-0,6))*2</t>
  </si>
  <si>
    <t>"UV"(28,1*0,8*(1,3-0,1-0,5))*2</t>
  </si>
  <si>
    <t>-67456104</t>
  </si>
  <si>
    <t>"hlavní stoka"257*0,9*0,6-(257*(3,14*(0,15*0,15)))</t>
  </si>
  <si>
    <t>"UV"28,1*0,8*0,5-(28,1*(3,14*(0,1*0,1)))</t>
  </si>
  <si>
    <t>-567662657</t>
  </si>
  <si>
    <t>"hlavní stoka"(257*0,9*0,6-(257*(3,14*(0,15*0,15))))*2</t>
  </si>
  <si>
    <t>"UV"(28,1*0,8*0,5-(28,1*(3,14*(0,1*0,1))))*2</t>
  </si>
  <si>
    <t>Svislé a kompletní konstrukce</t>
  </si>
  <si>
    <t>321311115</t>
  </si>
  <si>
    <t>Konstrukce vodních staveb z betonu prostého mrazuvzdorného tř. C 25/30</t>
  </si>
  <si>
    <t>1436059264</t>
  </si>
  <si>
    <t>"betonová opěrná patka"2,3*0,5*0,8</t>
  </si>
  <si>
    <t>321351010</t>
  </si>
  <si>
    <t>Bednění konstrukcí vodních staveb rovinné - zřízení</t>
  </si>
  <si>
    <t>128489908</t>
  </si>
  <si>
    <t>"betonová opěrná patka"2*2,3*0,8+2*0,5*0,8</t>
  </si>
  <si>
    <t>321352010</t>
  </si>
  <si>
    <t>Bednění konstrukcí vodních staveb rovinné - odstranění</t>
  </si>
  <si>
    <t>724112038</t>
  </si>
  <si>
    <t>359901211</t>
  </si>
  <si>
    <t>Monitoring stoky jakékoli výšky na nové kanalizaci</t>
  </si>
  <si>
    <t>1368652897</t>
  </si>
  <si>
    <t>"hlavní stoka"257</t>
  </si>
  <si>
    <t>892372121</t>
  </si>
  <si>
    <t>Tlaková zkouška vzduchem potrubí DN 300 těsnícím vakem ucpávkovým</t>
  </si>
  <si>
    <t>úsek</t>
  </si>
  <si>
    <t>-1486109526</t>
  </si>
  <si>
    <t>"hlavní stoka"7</t>
  </si>
  <si>
    <t>451311521</t>
  </si>
  <si>
    <t>Podklad pro dlažbu z betonu prostého mrazuvzdorného tř. C 25/30 vrstva tl nad 100 do 150 mm</t>
  </si>
  <si>
    <t>465604003</t>
  </si>
  <si>
    <t>"výustní objekt"2,3*3,5</t>
  </si>
  <si>
    <t>-1514454951</t>
  </si>
  <si>
    <t>"hlavní stoka"257*0,9*0,1</t>
  </si>
  <si>
    <t>"UV"28,1*0,8*0,1</t>
  </si>
  <si>
    <t>Komunikace pozemní</t>
  </si>
  <si>
    <t>451571111</t>
  </si>
  <si>
    <t>Lože pod dlažby ze štěrkopísku vrstva tl do 100 mm</t>
  </si>
  <si>
    <t>2050496176</t>
  </si>
  <si>
    <t>567122114</t>
  </si>
  <si>
    <t>Podklad ze směsi stmelené cementem SC C 8/10 (KSC I) tl 150 mm</t>
  </si>
  <si>
    <t>-1675120964</t>
  </si>
  <si>
    <t>10*0,9</t>
  </si>
  <si>
    <t>R465001</t>
  </si>
  <si>
    <t>Zahrazení toku při realizaci výustního objektu</t>
  </si>
  <si>
    <t>-115198609</t>
  </si>
  <si>
    <t>R465513127</t>
  </si>
  <si>
    <t>Dlažba z lomového kamene lomařsky upraveného na cementovou maltu, s vyspárováním cementovou maltou, tl. Kamene 100 mm</t>
  </si>
  <si>
    <t>1087782438</t>
  </si>
  <si>
    <t>"Výustní objekt" 2,3*3,5</t>
  </si>
  <si>
    <t>115101201</t>
  </si>
  <si>
    <t>Čerpání vody na dopravní výšku do 10 m průměrný přítok do 500 l/min</t>
  </si>
  <si>
    <t>hod</t>
  </si>
  <si>
    <t>-1098109880</t>
  </si>
  <si>
    <t>R8205211</t>
  </si>
  <si>
    <t>Seříznutí plastové trouby DN 300</t>
  </si>
  <si>
    <t>1987850554</t>
  </si>
  <si>
    <t>"seříznutí u VO"1</t>
  </si>
  <si>
    <t>871373121</t>
  </si>
  <si>
    <t>Montáž kanalizačního potrubí z PVC těsněné gumovým kroužkem otevřený výkop sklon do 20 % DN 315</t>
  </si>
  <si>
    <t>-2052712892</t>
  </si>
  <si>
    <t>WVN.DP900066W</t>
  </si>
  <si>
    <t>Trubka kanaliz. hladká. SN12 DN300x6 m PVC</t>
  </si>
  <si>
    <t>-1795889642</t>
  </si>
  <si>
    <t>"hlavní stoka"(257/6)*1,015</t>
  </si>
  <si>
    <t>871313121</t>
  </si>
  <si>
    <t>Montáž kanalizačního potrubí z PVC těsněné gumovým kroužkem otevřený výkop sklon do 20 % DN 160</t>
  </si>
  <si>
    <t>-1436145434</t>
  </si>
  <si>
    <t>"UV"28,1</t>
  </si>
  <si>
    <t>28611164</t>
  </si>
  <si>
    <t>trubka kanalizační PVC DN 160x1000 mm SN 8</t>
  </si>
  <si>
    <t>1150150655</t>
  </si>
  <si>
    <t>"UV"28,1*1,015</t>
  </si>
  <si>
    <t>895941111</t>
  </si>
  <si>
    <t>Zřízení vpusti kanalizační uliční z betonových dílců typ UV-50 normální</t>
  </si>
  <si>
    <t>431556678</t>
  </si>
  <si>
    <t>BTL.0006303.URS</t>
  </si>
  <si>
    <t>dno betonové pro uliční vpusť s výtokovým otvorem TBV-Q 450/330/1a 45x33x5 cm</t>
  </si>
  <si>
    <t>-1446098519</t>
  </si>
  <si>
    <t>BTL.0006308.URS</t>
  </si>
  <si>
    <t>skruž betonová pro uliční vpusť horní TBV-Q 450/570/5d, 45x57x5 cm</t>
  </si>
  <si>
    <t>700907254</t>
  </si>
  <si>
    <t>59223864</t>
  </si>
  <si>
    <t>prstenec pro uliční vpusť vyrovnávací betonový 390x60x130mm</t>
  </si>
  <si>
    <t>-1518185641</t>
  </si>
  <si>
    <t>452112111</t>
  </si>
  <si>
    <t>Osazení betonových prstenců nebo rámů v do 100 mm</t>
  </si>
  <si>
    <t>-1776869156</t>
  </si>
  <si>
    <t>59224011</t>
  </si>
  <si>
    <t>prstenec šachtový vyrovnávací betonový 625x100x60mm</t>
  </si>
  <si>
    <t>-715412758</t>
  </si>
  <si>
    <t>59224012</t>
  </si>
  <si>
    <t>prstenec šachtový vyrovnávací betonový 625x100x80mm</t>
  </si>
  <si>
    <t>1249688518</t>
  </si>
  <si>
    <t>871423121</t>
  </si>
  <si>
    <t>Montáž kanalizačního potrubí z PVC těsněné gumovým kroužkem otevřený výkop sklon do 20 % DN 500</t>
  </si>
  <si>
    <t>1302514615</t>
  </si>
  <si>
    <t>WVN.DP900086W</t>
  </si>
  <si>
    <t>Trubka kanaliz. hladká. SOLIDWALL SN12 500x17,1-6 m PVC</t>
  </si>
  <si>
    <t>746658805</t>
  </si>
  <si>
    <t>894412411</t>
  </si>
  <si>
    <t>Osazení železobetonových dílců pro šachty skruží přechodových</t>
  </si>
  <si>
    <t>-1575087253</t>
  </si>
  <si>
    <t>BET.6260</t>
  </si>
  <si>
    <t>dílec betonový pro vstupní šachty SH-M PS+K 100/62,5x67x12 cm</t>
  </si>
  <si>
    <t>1864641728</t>
  </si>
  <si>
    <t>894414111</t>
  </si>
  <si>
    <t>Osazení železobetonových dílců pro šachty skruží základových (dno)</t>
  </si>
  <si>
    <t>-477633709</t>
  </si>
  <si>
    <t>BET.6135</t>
  </si>
  <si>
    <t>dno betonové šachtové SU-M 1000 x 785</t>
  </si>
  <si>
    <t>1992833328</t>
  </si>
  <si>
    <t>BET.6138</t>
  </si>
  <si>
    <t xml:space="preserve">dno betonové šachtové SU-M 1000 x 885 </t>
  </si>
  <si>
    <t>457630084</t>
  </si>
  <si>
    <t>899204112</t>
  </si>
  <si>
    <t>Osazení mříží litinových včetně rámů a košů na bahno pro třídu zatížení D400, E600</t>
  </si>
  <si>
    <t>1738607789</t>
  </si>
  <si>
    <t>59223870</t>
  </si>
  <si>
    <t>koš nízký pro uliční vpusti žárově Pz plech pro rám 500/300mm</t>
  </si>
  <si>
    <t>348925275</t>
  </si>
  <si>
    <t>28661938</t>
  </si>
  <si>
    <t>mříž litinová 600/40T, 420X620 D400</t>
  </si>
  <si>
    <t>-1058142845</t>
  </si>
  <si>
    <t>899722112</t>
  </si>
  <si>
    <t>Krytí potrubí z plastů výstražnou fólií z PVC 25 cm</t>
  </si>
  <si>
    <t>935839184</t>
  </si>
  <si>
    <t>899304111</t>
  </si>
  <si>
    <t>Osazení poklop železobetonových včetně rámů jakékoli hmotnosti</t>
  </si>
  <si>
    <t>2065340544</t>
  </si>
  <si>
    <t>286141</t>
  </si>
  <si>
    <t>kanalizační poklop beton-litina s odvětráním třídy D400 (400)</t>
  </si>
  <si>
    <t>1492121174</t>
  </si>
  <si>
    <t>894</t>
  </si>
  <si>
    <t>Montáž těsnění DN 1000 Q.1</t>
  </si>
  <si>
    <t>-282571429</t>
  </si>
  <si>
    <t>"kanalizační šachty"7</t>
  </si>
  <si>
    <t>8942</t>
  </si>
  <si>
    <t>těsnění pro DN1000 Q.1</t>
  </si>
  <si>
    <t>-868883807</t>
  </si>
  <si>
    <t>Ostatní konstrukce a práce, bourání</t>
  </si>
  <si>
    <t>919735122</t>
  </si>
  <si>
    <t>Řezání stávajícího betonového krytu hl do 100 mm</t>
  </si>
  <si>
    <t>1221440468</t>
  </si>
  <si>
    <t>10*2</t>
  </si>
  <si>
    <t>965042231</t>
  </si>
  <si>
    <t>Bourání podkladů pod dlažby nebo mazanin betonových nebo z litého asfaltu tl přes 100 mm pl do 4 m2</t>
  </si>
  <si>
    <t>836602528</t>
  </si>
  <si>
    <t>10*0,9*0,15</t>
  </si>
  <si>
    <t>997</t>
  </si>
  <si>
    <t>Přesun sutě</t>
  </si>
  <si>
    <t>997221551</t>
  </si>
  <si>
    <t>Vodorovná doprava suti ze sypkých materiálů do 1 km</t>
  </si>
  <si>
    <t>386957352</t>
  </si>
  <si>
    <t>(10*0,9*0,15)*2,2</t>
  </si>
  <si>
    <t>997221569</t>
  </si>
  <si>
    <t>Příplatek ZKD 1 km u vodorovné dopravy suti z kusových materiálů</t>
  </si>
  <si>
    <t>982474425</t>
  </si>
  <si>
    <t>"příplatek za 9 km"((10*0,9*0,15)*2,2)*9</t>
  </si>
  <si>
    <t>997221611</t>
  </si>
  <si>
    <t>Nakládání suti na dopravní prostředky pro vodorovnou dopravu</t>
  </si>
  <si>
    <t>-1588486337</t>
  </si>
  <si>
    <t>997221815</t>
  </si>
  <si>
    <t>Poplatek za uložení na skládce (skládkovné) stavebního odpadu betonového kód odpadu 170 101</t>
  </si>
  <si>
    <t>1257232378</t>
  </si>
  <si>
    <t>998225111</t>
  </si>
  <si>
    <t>Přesun hmot pro pozemní komunikace s krytem z kamene, monolitickým betonovým nebo živičným</t>
  </si>
  <si>
    <t>-1416438109</t>
  </si>
  <si>
    <t>7,082</t>
  </si>
  <si>
    <t>-1263550781</t>
  </si>
  <si>
    <t>56,521</t>
  </si>
  <si>
    <t>Geodetické práce - vytýčení stávajících sítí</t>
  </si>
  <si>
    <t>-426080269</t>
  </si>
  <si>
    <t>Návrh osazení dopravního značení</t>
  </si>
  <si>
    <t>-1141537277</t>
  </si>
  <si>
    <t>-1876691494</t>
  </si>
  <si>
    <t>1060629800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</si>
</sst>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1">
    <font>
      <sz val="8"/>
      <name val="Arial CE"/>
      <family val="2"/>
    </font>
    <font>
      <sz val="8"/>
      <color rgb="FF969696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8"/>
      <name val="Arial CE"/>
    </font>
    <font>
      <sz val="12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2"/>
      <color rgb="FF800000"/>
      <name val="Arial CE"/>
    </font>
    <font>
      <sz val="8"/>
      <color rgb="FF960000"/>
      <name val="Arial CE"/>
    </font>
    <font>
      <sz val="7"/>
      <color rgb="FF969696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0" fillId="0" borderId="0" applyNumberFormat="0" applyFill="0" applyBorder="0" applyAlignment="0" applyProtection="0"/>
  </cellStyleXfs>
  <cellXfs count="253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0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top" wrapText="1"/>
    </xf>
    <xf numFmtId="0" fontId="2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top" wrapText="1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0" fillId="2" borderId="0" xfId="0" applyFont="1" applyFill="1" applyAlignment="1" applyProtection="1">
      <alignment horizontal="left" vertical="center"/>
      <protection locked="0"/>
    </xf>
    <xf numFmtId="49" fontId="0" fillId="2" borderId="0" xfId="0" applyNumberFormat="1" applyFont="1" applyFill="1" applyAlignment="1" applyProtection="1">
      <alignment horizontal="left" vertical="center"/>
      <protection locked="0"/>
    </xf>
    <xf numFmtId="49" fontId="0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5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5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right" vertical="center"/>
    </xf>
    <xf numFmtId="4" fontId="14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3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3" fillId="3" borderId="7" xfId="0" applyFont="1" applyFill="1" applyBorder="1" applyAlignment="1" applyProtection="1">
      <alignment horizontal="center" vertical="center"/>
    </xf>
    <xf numFmtId="0" fontId="3" fillId="3" borderId="7" xfId="0" applyFont="1" applyFill="1" applyBorder="1" applyAlignment="1" applyProtection="1">
      <alignment horizontal="left" vertical="center"/>
    </xf>
    <xf numFmtId="4" fontId="3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left" vertical="center" wrapText="1"/>
    </xf>
    <xf numFmtId="0" fontId="2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0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vertical="center" wrapText="1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" fillId="0" borderId="14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8" fillId="4" borderId="6" xfId="0" applyFont="1" applyFill="1" applyBorder="1" applyAlignment="1" applyProtection="1">
      <alignment horizontal="center" vertical="center"/>
    </xf>
    <xf numFmtId="0" fontId="18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8" fillId="4" borderId="7" xfId="0" applyFont="1" applyFill="1" applyBorder="1" applyAlignment="1" applyProtection="1">
      <alignment horizontal="center" vertical="center"/>
    </xf>
    <xf numFmtId="0" fontId="18" fillId="4" borderId="7" xfId="0" applyFont="1" applyFill="1" applyBorder="1" applyAlignment="1" applyProtection="1">
      <alignment horizontal="right" vertical="center"/>
    </xf>
    <xf numFmtId="0" fontId="18" fillId="4" borderId="8" xfId="0" applyFont="1" applyFill="1" applyBorder="1" applyAlignment="1" applyProtection="1">
      <alignment horizontal="left" vertical="center"/>
    </xf>
    <xf numFmtId="0" fontId="18" fillId="4" borderId="0" xfId="0" applyFont="1" applyFill="1" applyAlignment="1" applyProtection="1">
      <alignment horizontal="center" vertical="center"/>
    </xf>
    <xf numFmtId="0" fontId="19" fillId="0" borderId="16" xfId="0" applyFont="1" applyBorder="1" applyAlignment="1" applyProtection="1">
      <alignment horizontal="center" vertical="center" wrapText="1"/>
    </xf>
    <xf numFmtId="0" fontId="19" fillId="0" borderId="17" xfId="0" applyFont="1" applyBorder="1" applyAlignment="1" applyProtection="1">
      <alignment horizontal="center" vertical="center" wrapText="1"/>
    </xf>
    <xf numFmtId="0" fontId="19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3" fillId="0" borderId="3" xfId="0" applyFont="1" applyBorder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20" fillId="0" borderId="0" xfId="0" applyFont="1" applyAlignment="1" applyProtection="1">
      <alignment vertical="center"/>
    </xf>
    <xf numFmtId="4" fontId="20" fillId="0" borderId="0" xfId="0" applyNumberFormat="1" applyFont="1" applyAlignment="1" applyProtection="1">
      <alignment horizontal="right" vertical="center"/>
    </xf>
    <xf numFmtId="4" fontId="20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3" fillId="0" borderId="3" xfId="0" applyFont="1" applyBorder="1" applyAlignment="1">
      <alignment vertical="center"/>
    </xf>
    <xf numFmtId="4" fontId="17" fillId="0" borderId="14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 wrapText="1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5" fillId="0" borderId="14" xfId="0" applyNumberFormat="1" applyFont="1" applyBorder="1" applyAlignment="1" applyProtection="1">
      <alignment vertical="center"/>
    </xf>
    <xf numFmtId="4" fontId="25" fillId="0" borderId="0" xfId="0" applyNumberFormat="1" applyFont="1" applyBorder="1" applyAlignment="1" applyProtection="1">
      <alignment vertical="center"/>
    </xf>
    <xf numFmtId="166" fontId="25" fillId="0" borderId="0" xfId="0" applyNumberFormat="1" applyFont="1" applyBorder="1" applyAlignment="1" applyProtection="1">
      <alignment vertical="center"/>
    </xf>
    <xf numFmtId="4" fontId="25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4" fontId="25" fillId="0" borderId="19" xfId="0" applyNumberFormat="1" applyFont="1" applyBorder="1" applyAlignment="1" applyProtection="1">
      <alignment vertical="center"/>
    </xf>
    <xf numFmtId="4" fontId="25" fillId="0" borderId="20" xfId="0" applyNumberFormat="1" applyFont="1" applyBorder="1" applyAlignment="1" applyProtection="1">
      <alignment vertical="center"/>
    </xf>
    <xf numFmtId="166" fontId="25" fillId="0" borderId="20" xfId="0" applyNumberFormat="1" applyFont="1" applyBorder="1" applyAlignment="1" applyProtection="1">
      <alignment vertical="center"/>
    </xf>
    <xf numFmtId="4" fontId="25" fillId="0" borderId="21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/>
      <protection locked="0"/>
    </xf>
    <xf numFmtId="165" fontId="0" fillId="0" borderId="0" xfId="0" applyNumberFormat="1" applyFont="1" applyAlignment="1">
      <alignment horizontal="left" vertical="center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12" xfId="0" applyFont="1" applyBorder="1" applyAlignment="1" applyProtection="1">
      <alignment vertical="center"/>
      <protection locked="0"/>
    </xf>
    <xf numFmtId="0" fontId="15" fillId="0" borderId="0" xfId="0" applyFont="1" applyAlignment="1">
      <alignment horizontal="left" vertical="center"/>
    </xf>
    <xf numFmtId="4" fontId="20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3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3" fillId="4" borderId="7" xfId="0" applyFont="1" applyFill="1" applyBorder="1" applyAlignment="1">
      <alignment horizontal="right" vertical="center"/>
    </xf>
    <xf numFmtId="0" fontId="3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3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18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18" fillId="4" borderId="0" xfId="0" applyFont="1" applyFill="1" applyAlignment="1" applyProtection="1">
      <alignment horizontal="right" vertical="center"/>
    </xf>
    <xf numFmtId="0" fontId="26" fillId="0" borderId="0" xfId="0" applyFont="1" applyAlignment="1" applyProtection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5" fillId="0" borderId="20" xfId="0" applyFont="1" applyBorder="1" applyAlignment="1" applyProtection="1">
      <alignment horizontal="left" vertical="center"/>
    </xf>
    <xf numFmtId="0" fontId="5" fillId="0" borderId="20" xfId="0" applyFont="1" applyBorder="1" applyAlignment="1" applyProtection="1">
      <alignment vertical="center"/>
    </xf>
    <xf numFmtId="0" fontId="5" fillId="0" borderId="20" xfId="0" applyFont="1" applyBorder="1" applyAlignment="1" applyProtection="1">
      <alignment vertical="center"/>
      <protection locked="0"/>
    </xf>
    <xf numFmtId="4" fontId="5" fillId="0" borderId="20" xfId="0" applyNumberFormat="1" applyFont="1" applyBorder="1" applyAlignment="1" applyProtection="1">
      <alignment vertical="center"/>
    </xf>
    <xf numFmtId="0" fontId="5" fillId="0" borderId="3" xfId="0" applyFont="1" applyBorder="1" applyAlignment="1">
      <alignment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horizontal="center" vertical="center" wrapText="1"/>
    </xf>
    <xf numFmtId="0" fontId="18" fillId="4" borderId="16" xfId="0" applyFont="1" applyFill="1" applyBorder="1" applyAlignment="1" applyProtection="1">
      <alignment horizontal="center" vertical="center" wrapText="1"/>
    </xf>
    <xf numFmtId="0" fontId="18" fillId="4" borderId="17" xfId="0" applyFont="1" applyFill="1" applyBorder="1" applyAlignment="1" applyProtection="1">
      <alignment horizontal="center" vertical="center" wrapText="1"/>
    </xf>
    <xf numFmtId="0" fontId="18" fillId="4" borderId="17" xfId="0" applyFont="1" applyFill="1" applyBorder="1" applyAlignment="1" applyProtection="1">
      <alignment horizontal="center" vertical="center" wrapText="1"/>
      <protection locked="0"/>
    </xf>
    <xf numFmtId="0" fontId="18" fillId="4" borderId="18" xfId="0" applyFont="1" applyFill="1" applyBorder="1" applyAlignment="1" applyProtection="1">
      <alignment horizontal="center" vertical="center" wrapText="1"/>
    </xf>
    <xf numFmtId="0" fontId="18" fillId="4" borderId="0" xfId="0" applyFont="1" applyFill="1" applyAlignment="1" applyProtection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4" fontId="20" fillId="0" borderId="0" xfId="0" applyNumberFormat="1" applyFont="1" applyAlignment="1" applyProtection="1"/>
    <xf numFmtId="166" fontId="27" fillId="0" borderId="12" xfId="0" applyNumberFormat="1" applyFont="1" applyBorder="1" applyAlignment="1" applyProtection="1"/>
    <xf numFmtId="166" fontId="27" fillId="0" borderId="13" xfId="0" applyNumberFormat="1" applyFont="1" applyBorder="1" applyAlignment="1" applyProtection="1"/>
    <xf numFmtId="4" fontId="16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0" fillId="0" borderId="22" xfId="0" applyFont="1" applyBorder="1" applyAlignment="1" applyProtection="1">
      <alignment horizontal="center" vertical="center"/>
    </xf>
    <xf numFmtId="49" fontId="0" fillId="0" borderId="22" xfId="0" applyNumberFormat="1" applyFont="1" applyBorder="1" applyAlignment="1" applyProtection="1">
      <alignment horizontal="left" vertical="center" wrapText="1"/>
    </xf>
    <xf numFmtId="0" fontId="0" fillId="0" borderId="22" xfId="0" applyFont="1" applyBorder="1" applyAlignment="1" applyProtection="1">
      <alignment horizontal="left" vertical="center" wrapText="1"/>
    </xf>
    <xf numFmtId="0" fontId="0" fillId="0" borderId="22" xfId="0" applyFont="1" applyBorder="1" applyAlignment="1" applyProtection="1">
      <alignment horizontal="center" vertical="center" wrapText="1"/>
    </xf>
    <xf numFmtId="167" fontId="0" fillId="0" borderId="22" xfId="0" applyNumberFormat="1" applyFont="1" applyBorder="1" applyAlignment="1" applyProtection="1">
      <alignment vertical="center"/>
    </xf>
    <xf numFmtId="4" fontId="0" fillId="2" borderId="22" xfId="0" applyNumberFormat="1" applyFont="1" applyFill="1" applyBorder="1" applyAlignment="1" applyProtection="1">
      <alignment vertical="center"/>
      <protection locked="0"/>
    </xf>
    <xf numFmtId="4" fontId="0" fillId="0" borderId="22" xfId="0" applyNumberFormat="1" applyFont="1" applyBorder="1" applyAlignment="1" applyProtection="1">
      <alignment vertical="center"/>
    </xf>
    <xf numFmtId="0" fontId="1" fillId="2" borderId="14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5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8" fillId="0" borderId="3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167" fontId="8" fillId="0" borderId="0" xfId="0" applyNumberFormat="1" applyFont="1" applyAlignment="1" applyProtection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3" xfId="0" applyFont="1" applyBorder="1" applyAlignment="1">
      <alignment vertical="center"/>
    </xf>
    <xf numFmtId="0" fontId="8" fillId="0" borderId="14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5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29" fillId="0" borderId="22" xfId="0" applyFont="1" applyBorder="1" applyAlignment="1" applyProtection="1">
      <alignment horizontal="center" vertical="center"/>
    </xf>
    <xf numFmtId="49" fontId="29" fillId="0" borderId="22" xfId="0" applyNumberFormat="1" applyFont="1" applyBorder="1" applyAlignment="1" applyProtection="1">
      <alignment horizontal="left" vertical="center" wrapText="1"/>
    </xf>
    <xf numFmtId="0" fontId="29" fillId="0" borderId="22" xfId="0" applyFont="1" applyBorder="1" applyAlignment="1" applyProtection="1">
      <alignment horizontal="left" vertical="center" wrapText="1"/>
    </xf>
    <xf numFmtId="0" fontId="29" fillId="0" borderId="22" xfId="0" applyFont="1" applyBorder="1" applyAlignment="1" applyProtection="1">
      <alignment horizontal="center" vertical="center" wrapText="1"/>
    </xf>
    <xf numFmtId="167" fontId="29" fillId="0" borderId="22" xfId="0" applyNumberFormat="1" applyFont="1" applyBorder="1" applyAlignment="1" applyProtection="1">
      <alignment vertical="center"/>
    </xf>
    <xf numFmtId="4" fontId="29" fillId="2" borderId="22" xfId="0" applyNumberFormat="1" applyFont="1" applyFill="1" applyBorder="1" applyAlignment="1" applyProtection="1">
      <alignment vertical="center"/>
      <protection locked="0"/>
    </xf>
    <xf numFmtId="4" fontId="29" fillId="0" borderId="22" xfId="0" applyNumberFormat="1" applyFont="1" applyBorder="1" applyAlignment="1" applyProtection="1">
      <alignment vertical="center"/>
    </xf>
    <xf numFmtId="0" fontId="29" fillId="0" borderId="3" xfId="0" applyFont="1" applyBorder="1" applyAlignment="1">
      <alignment vertical="center"/>
    </xf>
    <xf numFmtId="0" fontId="29" fillId="2" borderId="14" xfId="0" applyFont="1" applyFill="1" applyBorder="1" applyAlignment="1" applyProtection="1">
      <alignment horizontal="left" vertical="center"/>
      <protection locked="0"/>
    </xf>
    <xf numFmtId="0" fontId="29" fillId="0" borderId="0" xfId="0" applyFont="1" applyBorder="1" applyAlignment="1" applyProtection="1">
      <alignment horizontal="center" vertical="center"/>
    </xf>
    <xf numFmtId="0" fontId="1" fillId="2" borderId="19" xfId="0" applyFont="1" applyFill="1" applyBorder="1" applyAlignment="1" applyProtection="1">
      <alignment horizontal="left" vertical="center"/>
      <protection locked="0"/>
    </xf>
    <xf numFmtId="0" fontId="1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1" fillId="0" borderId="20" xfId="0" applyNumberFormat="1" applyFont="1" applyBorder="1" applyAlignment="1" applyProtection="1">
      <alignment vertical="center"/>
    </xf>
    <xf numFmtId="166" fontId="1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69875" cy="26987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69875" cy="26987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69875" cy="26987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7.14" customWidth="1"/>
    <col min="2" max="2" width="1.43" customWidth="1"/>
    <col min="3" max="3" width="3.56" customWidth="1"/>
    <col min="4" max="4" width="2.28" customWidth="1"/>
    <col min="5" max="5" width="2.28" customWidth="1"/>
    <col min="6" max="6" width="2.28" customWidth="1"/>
    <col min="7" max="7" width="2.28" customWidth="1"/>
    <col min="8" max="8" width="2.28" customWidth="1"/>
    <col min="9" max="9" width="2.28" customWidth="1"/>
    <col min="10" max="10" width="2.28" customWidth="1"/>
    <col min="11" max="11" width="2.28" customWidth="1"/>
    <col min="12" max="12" width="2.28" customWidth="1"/>
    <col min="13" max="13" width="2.28" customWidth="1"/>
    <col min="14" max="14" width="2.28" customWidth="1"/>
    <col min="15" max="15" width="2.28" customWidth="1"/>
    <col min="16" max="16" width="2.28" customWidth="1"/>
    <col min="17" max="17" width="2.28" customWidth="1"/>
    <col min="18" max="18" width="2.28" customWidth="1"/>
    <col min="19" max="19" width="2.28" customWidth="1"/>
    <col min="20" max="20" width="2.28" customWidth="1"/>
    <col min="21" max="21" width="2.28" customWidth="1"/>
    <col min="22" max="22" width="2.28" customWidth="1"/>
    <col min="23" max="23" width="2.28" customWidth="1"/>
    <col min="24" max="24" width="2.28" customWidth="1"/>
    <col min="25" max="25" width="2.28" customWidth="1"/>
    <col min="26" max="26" width="2.28" customWidth="1"/>
    <col min="27" max="27" width="2.28" customWidth="1"/>
    <col min="28" max="28" width="2.28" customWidth="1"/>
    <col min="29" max="29" width="2.28" customWidth="1"/>
    <col min="30" max="30" width="2.28" customWidth="1"/>
    <col min="31" max="31" width="2.28" customWidth="1"/>
    <col min="32" max="32" width="2.28" customWidth="1"/>
    <col min="33" max="33" width="2.28" customWidth="1"/>
    <col min="34" max="34" width="2.85" customWidth="1"/>
    <col min="35" max="35" width="27.14" customWidth="1"/>
    <col min="36" max="36" width="2.14" customWidth="1"/>
    <col min="37" max="37" width="2.14" customWidth="1"/>
    <col min="38" max="38" width="7.14" customWidth="1"/>
    <col min="39" max="39" width="2.85" customWidth="1"/>
    <col min="40" max="40" width="11.42" customWidth="1"/>
    <col min="41" max="41" width="6.42" customWidth="1"/>
    <col min="42" max="42" width="3.56" customWidth="1"/>
    <col min="43" max="43" width="13.42" hidden="1" customWidth="1"/>
    <col min="44" max="44" width="11.71" customWidth="1"/>
    <col min="45" max="45" width="22.14" hidden="1" customWidth="1"/>
    <col min="46" max="46" width="22.14" hidden="1" customWidth="1"/>
    <col min="47" max="47" width="22.14" hidden="1" customWidth="1"/>
    <col min="48" max="48" width="18.56" hidden="1" customWidth="1"/>
    <col min="49" max="49" width="18.56" hidden="1" customWidth="1"/>
    <col min="50" max="50" width="21.42" hidden="1" customWidth="1"/>
    <col min="51" max="51" width="21.42" hidden="1" customWidth="1"/>
    <col min="52" max="52" width="18.56" hidden="1" customWidth="1"/>
    <col min="53" max="53" width="16.42" hidden="1" customWidth="1"/>
    <col min="54" max="54" width="21.42" hidden="1" customWidth="1"/>
    <col min="55" max="55" width="18.56" hidden="1" customWidth="1"/>
    <col min="56" max="56" width="16.42" hidden="1" customWidth="1"/>
    <col min="57" max="57" width="56.99" customWidth="1"/>
    <col min="71" max="71" width="9.14" hidden="1"/>
    <col min="72" max="72" width="9.14" hidden="1"/>
    <col min="73" max="73" width="9.14" hidden="1"/>
    <col min="74" max="74" width="9.14" hidden="1"/>
    <col min="75" max="75" width="9.14" hidden="1"/>
    <col min="76" max="76" width="9.14" hidden="1"/>
    <col min="77" max="77" width="9.14" hidden="1"/>
    <col min="78" max="78" width="9.14" hidden="1"/>
    <col min="79" max="79" width="9.14" hidden="1"/>
    <col min="80" max="80" width="9.14" hidden="1"/>
    <col min="81" max="81" width="9.14" hidden="1"/>
    <col min="82" max="82" width="9.14" hidden="1"/>
    <col min="83" max="83" width="9.14" hidden="1"/>
    <col min="84" max="84" width="9.14" hidden="1"/>
    <col min="85" max="85" width="9.14" hidden="1"/>
    <col min="86" max="86" width="9.14" hidden="1"/>
    <col min="87" max="87" width="9.14" hidden="1"/>
    <col min="88" max="88" width="9.14" hidden="1"/>
    <col min="89" max="89" width="9.14" hidden="1"/>
    <col min="90" max="90" width="9.14" hidden="1"/>
    <col min="91" max="91" width="9.14" hidden="1"/>
  </cols>
  <sheetData>
    <row r="1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ht="36.96" customHeight="1">
      <c r="AR2"/>
      <c r="BS2" s="14" t="s">
        <v>6</v>
      </c>
      <c r="BT2" s="14" t="s">
        <v>7</v>
      </c>
    </row>
    <row r="3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ht="24.96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4" t="s">
        <v>14</v>
      </c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7"/>
      <c r="BE5" s="25" t="s">
        <v>15</v>
      </c>
      <c r="BS5" s="14" t="s">
        <v>6</v>
      </c>
    </row>
    <row r="6" ht="36.96" customHeight="1">
      <c r="B6" s="18"/>
      <c r="C6" s="19"/>
      <c r="D6" s="26" t="s">
        <v>16</v>
      </c>
      <c r="E6" s="19"/>
      <c r="F6" s="19"/>
      <c r="G6" s="19"/>
      <c r="H6" s="19"/>
      <c r="I6" s="19"/>
      <c r="J6" s="19"/>
      <c r="K6" s="27" t="s">
        <v>17</v>
      </c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7"/>
      <c r="BE6" s="28"/>
      <c r="BS6" s="14" t="s">
        <v>6</v>
      </c>
    </row>
    <row r="7" ht="12" customHeight="1">
      <c r="B7" s="18"/>
      <c r="C7" s="19"/>
      <c r="D7" s="29" t="s">
        <v>18</v>
      </c>
      <c r="E7" s="19"/>
      <c r="F7" s="19"/>
      <c r="G7" s="19"/>
      <c r="H7" s="19"/>
      <c r="I7" s="19"/>
      <c r="J7" s="19"/>
      <c r="K7" s="24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9" t="s">
        <v>19</v>
      </c>
      <c r="AL7" s="19"/>
      <c r="AM7" s="19"/>
      <c r="AN7" s="24" t="s">
        <v>1</v>
      </c>
      <c r="AO7" s="19"/>
      <c r="AP7" s="19"/>
      <c r="AQ7" s="19"/>
      <c r="AR7" s="17"/>
      <c r="BE7" s="28"/>
      <c r="BS7" s="14" t="s">
        <v>6</v>
      </c>
    </row>
    <row r="8" ht="12" customHeight="1">
      <c r="B8" s="18"/>
      <c r="C8" s="19"/>
      <c r="D8" s="29" t="s">
        <v>20</v>
      </c>
      <c r="E8" s="19"/>
      <c r="F8" s="19"/>
      <c r="G8" s="19"/>
      <c r="H8" s="19"/>
      <c r="I8" s="19"/>
      <c r="J8" s="19"/>
      <c r="K8" s="24" t="s">
        <v>21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9" t="s">
        <v>22</v>
      </c>
      <c r="AL8" s="19"/>
      <c r="AM8" s="19"/>
      <c r="AN8" s="30" t="s">
        <v>23</v>
      </c>
      <c r="AO8" s="19"/>
      <c r="AP8" s="19"/>
      <c r="AQ8" s="19"/>
      <c r="AR8" s="17"/>
      <c r="BE8" s="28"/>
      <c r="BS8" s="14" t="s">
        <v>6</v>
      </c>
    </row>
    <row r="9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8"/>
      <c r="BS9" s="14" t="s">
        <v>6</v>
      </c>
    </row>
    <row r="10" ht="12" customHeight="1">
      <c r="B10" s="18"/>
      <c r="C10" s="19"/>
      <c r="D10" s="29" t="s">
        <v>24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9" t="s">
        <v>25</v>
      </c>
      <c r="AL10" s="19"/>
      <c r="AM10" s="19"/>
      <c r="AN10" s="24" t="s">
        <v>1</v>
      </c>
      <c r="AO10" s="19"/>
      <c r="AP10" s="19"/>
      <c r="AQ10" s="19"/>
      <c r="AR10" s="17"/>
      <c r="BE10" s="28"/>
      <c r="BS10" s="14" t="s">
        <v>6</v>
      </c>
    </row>
    <row r="11" ht="18.48" customHeight="1">
      <c r="B11" s="18"/>
      <c r="C11" s="19"/>
      <c r="D11" s="19"/>
      <c r="E11" s="24" t="s">
        <v>26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9" t="s">
        <v>27</v>
      </c>
      <c r="AL11" s="19"/>
      <c r="AM11" s="19"/>
      <c r="AN11" s="24" t="s">
        <v>1</v>
      </c>
      <c r="AO11" s="19"/>
      <c r="AP11" s="19"/>
      <c r="AQ11" s="19"/>
      <c r="AR11" s="17"/>
      <c r="BE11" s="28"/>
      <c r="BS11" s="14" t="s">
        <v>6</v>
      </c>
    </row>
    <row r="12" ht="6.96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8"/>
      <c r="BS12" s="14" t="s">
        <v>6</v>
      </c>
    </row>
    <row r="13" ht="12" customHeight="1">
      <c r="B13" s="18"/>
      <c r="C13" s="19"/>
      <c r="D13" s="29" t="s">
        <v>28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9" t="s">
        <v>25</v>
      </c>
      <c r="AL13" s="19"/>
      <c r="AM13" s="19"/>
      <c r="AN13" s="31" t="s">
        <v>29</v>
      </c>
      <c r="AO13" s="19"/>
      <c r="AP13" s="19"/>
      <c r="AQ13" s="19"/>
      <c r="AR13" s="17"/>
      <c r="BE13" s="28"/>
      <c r="BS13" s="14" t="s">
        <v>6</v>
      </c>
    </row>
    <row r="14">
      <c r="B14" s="18"/>
      <c r="C14" s="19"/>
      <c r="D14" s="19"/>
      <c r="E14" s="31" t="s">
        <v>29</v>
      </c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29" t="s">
        <v>27</v>
      </c>
      <c r="AL14" s="19"/>
      <c r="AM14" s="19"/>
      <c r="AN14" s="31" t="s">
        <v>29</v>
      </c>
      <c r="AO14" s="19"/>
      <c r="AP14" s="19"/>
      <c r="AQ14" s="19"/>
      <c r="AR14" s="17"/>
      <c r="BE14" s="28"/>
      <c r="BS14" s="14" t="s">
        <v>6</v>
      </c>
    </row>
    <row r="15" ht="6.96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8"/>
      <c r="BS15" s="14" t="s">
        <v>4</v>
      </c>
    </row>
    <row r="16" ht="12" customHeight="1">
      <c r="B16" s="18"/>
      <c r="C16" s="19"/>
      <c r="D16" s="29" t="s">
        <v>30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9" t="s">
        <v>25</v>
      </c>
      <c r="AL16" s="19"/>
      <c r="AM16" s="19"/>
      <c r="AN16" s="24" t="s">
        <v>1</v>
      </c>
      <c r="AO16" s="19"/>
      <c r="AP16" s="19"/>
      <c r="AQ16" s="19"/>
      <c r="AR16" s="17"/>
      <c r="BE16" s="28"/>
      <c r="BS16" s="14" t="s">
        <v>4</v>
      </c>
    </row>
    <row r="17" ht="18.48" customHeight="1">
      <c r="B17" s="18"/>
      <c r="C17" s="19"/>
      <c r="D17" s="19"/>
      <c r="E17" s="24" t="s">
        <v>31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9" t="s">
        <v>27</v>
      </c>
      <c r="AL17" s="19"/>
      <c r="AM17" s="19"/>
      <c r="AN17" s="24" t="s">
        <v>1</v>
      </c>
      <c r="AO17" s="19"/>
      <c r="AP17" s="19"/>
      <c r="AQ17" s="19"/>
      <c r="AR17" s="17"/>
      <c r="BE17" s="28"/>
      <c r="BS17" s="14" t="s">
        <v>32</v>
      </c>
    </row>
    <row r="18" ht="6.96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8"/>
      <c r="BS18" s="14" t="s">
        <v>6</v>
      </c>
    </row>
    <row r="19" ht="12" customHeight="1">
      <c r="B19" s="18"/>
      <c r="C19" s="19"/>
      <c r="D19" s="29" t="s">
        <v>33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9" t="s">
        <v>25</v>
      </c>
      <c r="AL19" s="19"/>
      <c r="AM19" s="19"/>
      <c r="AN19" s="24" t="s">
        <v>1</v>
      </c>
      <c r="AO19" s="19"/>
      <c r="AP19" s="19"/>
      <c r="AQ19" s="19"/>
      <c r="AR19" s="17"/>
      <c r="BE19" s="28"/>
      <c r="BS19" s="14" t="s">
        <v>6</v>
      </c>
    </row>
    <row r="20" ht="18.48" customHeight="1">
      <c r="B20" s="18"/>
      <c r="C20" s="19"/>
      <c r="D20" s="19"/>
      <c r="E20" s="24" t="s">
        <v>21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9" t="s">
        <v>27</v>
      </c>
      <c r="AL20" s="19"/>
      <c r="AM20" s="19"/>
      <c r="AN20" s="24" t="s">
        <v>1</v>
      </c>
      <c r="AO20" s="19"/>
      <c r="AP20" s="19"/>
      <c r="AQ20" s="19"/>
      <c r="AR20" s="17"/>
      <c r="BE20" s="28"/>
      <c r="BS20" s="14" t="s">
        <v>32</v>
      </c>
    </row>
    <row r="21" ht="6.96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8"/>
    </row>
    <row r="22" ht="12" customHeight="1">
      <c r="B22" s="18"/>
      <c r="C22" s="19"/>
      <c r="D22" s="29" t="s">
        <v>34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8"/>
    </row>
    <row r="23" ht="15.02609" customHeight="1">
      <c r="B23" s="18"/>
      <c r="C23" s="19"/>
      <c r="D23" s="19"/>
      <c r="E23" s="33" t="s">
        <v>1</v>
      </c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O23" s="19"/>
      <c r="AP23" s="19"/>
      <c r="AQ23" s="19"/>
      <c r="AR23" s="17"/>
      <c r="BE23" s="28"/>
    </row>
    <row r="24" ht="6.96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8"/>
    </row>
    <row r="25" ht="6.96" customHeight="1">
      <c r="B25" s="18"/>
      <c r="C25" s="19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19"/>
      <c r="AQ25" s="19"/>
      <c r="AR25" s="17"/>
      <c r="BE25" s="28"/>
    </row>
    <row r="26" s="1" customFormat="1" ht="25.92" customHeight="1">
      <c r="B26" s="35"/>
      <c r="C26" s="36"/>
      <c r="D26" s="37" t="s">
        <v>35</v>
      </c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39">
        <f>ROUND(AG54,2)</f>
        <v>0</v>
      </c>
      <c r="AL26" s="38"/>
      <c r="AM26" s="38"/>
      <c r="AN26" s="38"/>
      <c r="AO26" s="38"/>
      <c r="AP26" s="36"/>
      <c r="AQ26" s="36"/>
      <c r="AR26" s="40"/>
      <c r="BE26" s="28"/>
    </row>
    <row r="27" s="1" customFormat="1" ht="6.96" customHeight="1">
      <c r="B27" s="35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40"/>
      <c r="BE27" s="28"/>
    </row>
    <row r="28" s="1" customFormat="1">
      <c r="B28" s="35"/>
      <c r="C28" s="36"/>
      <c r="D28" s="36"/>
      <c r="E28" s="36"/>
      <c r="F28" s="36"/>
      <c r="G28" s="36"/>
      <c r="H28" s="36"/>
      <c r="I28" s="36"/>
      <c r="J28" s="36"/>
      <c r="K28" s="36"/>
      <c r="L28" s="41" t="s">
        <v>36</v>
      </c>
      <c r="M28" s="41"/>
      <c r="N28" s="41"/>
      <c r="O28" s="41"/>
      <c r="P28" s="41"/>
      <c r="Q28" s="36"/>
      <c r="R28" s="36"/>
      <c r="S28" s="36"/>
      <c r="T28" s="36"/>
      <c r="U28" s="36"/>
      <c r="V28" s="36"/>
      <c r="W28" s="41" t="s">
        <v>37</v>
      </c>
      <c r="X28" s="41"/>
      <c r="Y28" s="41"/>
      <c r="Z28" s="41"/>
      <c r="AA28" s="41"/>
      <c r="AB28" s="41"/>
      <c r="AC28" s="41"/>
      <c r="AD28" s="41"/>
      <c r="AE28" s="41"/>
      <c r="AF28" s="36"/>
      <c r="AG28" s="36"/>
      <c r="AH28" s="36"/>
      <c r="AI28" s="36"/>
      <c r="AJ28" s="36"/>
      <c r="AK28" s="41" t="s">
        <v>38</v>
      </c>
      <c r="AL28" s="41"/>
      <c r="AM28" s="41"/>
      <c r="AN28" s="41"/>
      <c r="AO28" s="41"/>
      <c r="AP28" s="36"/>
      <c r="AQ28" s="36"/>
      <c r="AR28" s="40"/>
      <c r="BE28" s="28"/>
    </row>
    <row r="29" s="2" customFormat="1" ht="14.4" customHeight="1">
      <c r="B29" s="42"/>
      <c r="C29" s="43"/>
      <c r="D29" s="29" t="s">
        <v>39</v>
      </c>
      <c r="E29" s="43"/>
      <c r="F29" s="29" t="s">
        <v>40</v>
      </c>
      <c r="G29" s="43"/>
      <c r="H29" s="43"/>
      <c r="I29" s="43"/>
      <c r="J29" s="43"/>
      <c r="K29" s="43"/>
      <c r="L29" s="44">
        <v>0.20999999999999999</v>
      </c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5">
        <f>ROUND(AZ54, 2)</f>
        <v>0</v>
      </c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45">
        <f>ROUND(AV54, 2)</f>
        <v>0</v>
      </c>
      <c r="AL29" s="43"/>
      <c r="AM29" s="43"/>
      <c r="AN29" s="43"/>
      <c r="AO29" s="43"/>
      <c r="AP29" s="43"/>
      <c r="AQ29" s="43"/>
      <c r="AR29" s="46"/>
      <c r="BE29" s="28"/>
    </row>
    <row r="30" s="2" customFormat="1" ht="14.4" customHeight="1">
      <c r="B30" s="42"/>
      <c r="C30" s="43"/>
      <c r="D30" s="43"/>
      <c r="E30" s="43"/>
      <c r="F30" s="29" t="s">
        <v>41</v>
      </c>
      <c r="G30" s="43"/>
      <c r="H30" s="43"/>
      <c r="I30" s="43"/>
      <c r="J30" s="43"/>
      <c r="K30" s="43"/>
      <c r="L30" s="44">
        <v>0.14999999999999999</v>
      </c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5">
        <f>ROUND(BA54, 2)</f>
        <v>0</v>
      </c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5">
        <f>ROUND(AW54, 2)</f>
        <v>0</v>
      </c>
      <c r="AL30" s="43"/>
      <c r="AM30" s="43"/>
      <c r="AN30" s="43"/>
      <c r="AO30" s="43"/>
      <c r="AP30" s="43"/>
      <c r="AQ30" s="43"/>
      <c r="AR30" s="46"/>
      <c r="BE30" s="28"/>
    </row>
    <row r="31" hidden="1" s="2" customFormat="1" ht="14.4" customHeight="1">
      <c r="B31" s="42"/>
      <c r="C31" s="43"/>
      <c r="D31" s="43"/>
      <c r="E31" s="43"/>
      <c r="F31" s="29" t="s">
        <v>42</v>
      </c>
      <c r="G31" s="43"/>
      <c r="H31" s="43"/>
      <c r="I31" s="43"/>
      <c r="J31" s="43"/>
      <c r="K31" s="43"/>
      <c r="L31" s="44">
        <v>0.20999999999999999</v>
      </c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5">
        <f>ROUND(BB54, 2)</f>
        <v>0</v>
      </c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5">
        <v>0</v>
      </c>
      <c r="AL31" s="43"/>
      <c r="AM31" s="43"/>
      <c r="AN31" s="43"/>
      <c r="AO31" s="43"/>
      <c r="AP31" s="43"/>
      <c r="AQ31" s="43"/>
      <c r="AR31" s="46"/>
      <c r="BE31" s="28"/>
    </row>
    <row r="32" hidden="1" s="2" customFormat="1" ht="14.4" customHeight="1">
      <c r="B32" s="42"/>
      <c r="C32" s="43"/>
      <c r="D32" s="43"/>
      <c r="E32" s="43"/>
      <c r="F32" s="29" t="s">
        <v>43</v>
      </c>
      <c r="G32" s="43"/>
      <c r="H32" s="43"/>
      <c r="I32" s="43"/>
      <c r="J32" s="43"/>
      <c r="K32" s="43"/>
      <c r="L32" s="44">
        <v>0.14999999999999999</v>
      </c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5">
        <f>ROUND(BC54, 2)</f>
        <v>0</v>
      </c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5">
        <v>0</v>
      </c>
      <c r="AL32" s="43"/>
      <c r="AM32" s="43"/>
      <c r="AN32" s="43"/>
      <c r="AO32" s="43"/>
      <c r="AP32" s="43"/>
      <c r="AQ32" s="43"/>
      <c r="AR32" s="46"/>
      <c r="BE32" s="28"/>
    </row>
    <row r="33" hidden="1" s="2" customFormat="1" ht="14.4" customHeight="1">
      <c r="B33" s="42"/>
      <c r="C33" s="43"/>
      <c r="D33" s="43"/>
      <c r="E33" s="43"/>
      <c r="F33" s="29" t="s">
        <v>44</v>
      </c>
      <c r="G33" s="43"/>
      <c r="H33" s="43"/>
      <c r="I33" s="43"/>
      <c r="J33" s="43"/>
      <c r="K33" s="43"/>
      <c r="L33" s="44">
        <v>0</v>
      </c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5">
        <f>ROUND(BD54, 2)</f>
        <v>0</v>
      </c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5">
        <v>0</v>
      </c>
      <c r="AL33" s="43"/>
      <c r="AM33" s="43"/>
      <c r="AN33" s="43"/>
      <c r="AO33" s="43"/>
      <c r="AP33" s="43"/>
      <c r="AQ33" s="43"/>
      <c r="AR33" s="46"/>
      <c r="BE33" s="28"/>
    </row>
    <row r="34" s="1" customFormat="1" ht="6.96" customHeight="1">
      <c r="B34" s="35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40"/>
      <c r="BE34" s="28"/>
    </row>
    <row r="35" s="1" customFormat="1" ht="25.92" customHeight="1">
      <c r="B35" s="35"/>
      <c r="C35" s="47"/>
      <c r="D35" s="48" t="s">
        <v>45</v>
      </c>
      <c r="E35" s="49"/>
      <c r="F35" s="49"/>
      <c r="G35" s="49"/>
      <c r="H35" s="49"/>
      <c r="I35" s="49"/>
      <c r="J35" s="49"/>
      <c r="K35" s="49"/>
      <c r="L35" s="49"/>
      <c r="M35" s="49"/>
      <c r="N35" s="49"/>
      <c r="O35" s="49"/>
      <c r="P35" s="49"/>
      <c r="Q35" s="49"/>
      <c r="R35" s="49"/>
      <c r="S35" s="49"/>
      <c r="T35" s="50" t="s">
        <v>46</v>
      </c>
      <c r="U35" s="49"/>
      <c r="V35" s="49"/>
      <c r="W35" s="49"/>
      <c r="X35" s="51" t="s">
        <v>47</v>
      </c>
      <c r="Y35" s="49"/>
      <c r="Z35" s="49"/>
      <c r="AA35" s="49"/>
      <c r="AB35" s="49"/>
      <c r="AC35" s="49"/>
      <c r="AD35" s="49"/>
      <c r="AE35" s="49"/>
      <c r="AF35" s="49"/>
      <c r="AG35" s="49"/>
      <c r="AH35" s="49"/>
      <c r="AI35" s="49"/>
      <c r="AJ35" s="49"/>
      <c r="AK35" s="52">
        <f>SUM(AK26:AK33)</f>
        <v>0</v>
      </c>
      <c r="AL35" s="49"/>
      <c r="AM35" s="49"/>
      <c r="AN35" s="49"/>
      <c r="AO35" s="53"/>
      <c r="AP35" s="47"/>
      <c r="AQ35" s="47"/>
      <c r="AR35" s="40"/>
    </row>
    <row r="36" s="1" customFormat="1" ht="6.96" customHeight="1">
      <c r="B36" s="35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40"/>
    </row>
    <row r="37" s="1" customFormat="1" ht="6.96" customHeight="1">
      <c r="B37" s="54"/>
      <c r="C37" s="55"/>
      <c r="D37" s="55"/>
      <c r="E37" s="55"/>
      <c r="F37" s="55"/>
      <c r="G37" s="55"/>
      <c r="H37" s="55"/>
      <c r="I37" s="55"/>
      <c r="J37" s="55"/>
      <c r="K37" s="55"/>
      <c r="L37" s="55"/>
      <c r="M37" s="55"/>
      <c r="N37" s="55"/>
      <c r="O37" s="55"/>
      <c r="P37" s="55"/>
      <c r="Q37" s="55"/>
      <c r="R37" s="55"/>
      <c r="S37" s="55"/>
      <c r="T37" s="55"/>
      <c r="U37" s="55"/>
      <c r="V37" s="55"/>
      <c r="W37" s="55"/>
      <c r="X37" s="55"/>
      <c r="Y37" s="55"/>
      <c r="Z37" s="55"/>
      <c r="AA37" s="55"/>
      <c r="AB37" s="55"/>
      <c r="AC37" s="55"/>
      <c r="AD37" s="55"/>
      <c r="AE37" s="55"/>
      <c r="AF37" s="55"/>
      <c r="AG37" s="55"/>
      <c r="AH37" s="55"/>
      <c r="AI37" s="55"/>
      <c r="AJ37" s="55"/>
      <c r="AK37" s="55"/>
      <c r="AL37" s="55"/>
      <c r="AM37" s="55"/>
      <c r="AN37" s="55"/>
      <c r="AO37" s="55"/>
      <c r="AP37" s="55"/>
      <c r="AQ37" s="55"/>
      <c r="AR37" s="40"/>
    </row>
    <row r="41" s="1" customFormat="1" ht="6.96" customHeight="1">
      <c r="B41" s="56"/>
      <c r="C41" s="57"/>
      <c r="D41" s="57"/>
      <c r="E41" s="57"/>
      <c r="F41" s="57"/>
      <c r="G41" s="57"/>
      <c r="H41" s="57"/>
      <c r="I41" s="57"/>
      <c r="J41" s="57"/>
      <c r="K41" s="57"/>
      <c r="L41" s="57"/>
      <c r="M41" s="57"/>
      <c r="N41" s="57"/>
      <c r="O41" s="57"/>
      <c r="P41" s="57"/>
      <c r="Q41" s="57"/>
      <c r="R41" s="57"/>
      <c r="S41" s="57"/>
      <c r="T41" s="57"/>
      <c r="U41" s="57"/>
      <c r="V41" s="57"/>
      <c r="W41" s="57"/>
      <c r="X41" s="57"/>
      <c r="Y41" s="57"/>
      <c r="Z41" s="57"/>
      <c r="AA41" s="57"/>
      <c r="AB41" s="57"/>
      <c r="AC41" s="57"/>
      <c r="AD41" s="57"/>
      <c r="AE41" s="57"/>
      <c r="AF41" s="57"/>
      <c r="AG41" s="57"/>
      <c r="AH41" s="57"/>
      <c r="AI41" s="57"/>
      <c r="AJ41" s="57"/>
      <c r="AK41" s="57"/>
      <c r="AL41" s="57"/>
      <c r="AM41" s="57"/>
      <c r="AN41" s="57"/>
      <c r="AO41" s="57"/>
      <c r="AP41" s="57"/>
      <c r="AQ41" s="57"/>
      <c r="AR41" s="40"/>
    </row>
    <row r="42" s="1" customFormat="1" ht="24.96" customHeight="1">
      <c r="B42" s="35"/>
      <c r="C42" s="20" t="s">
        <v>48</v>
      </c>
      <c r="D42" s="36"/>
      <c r="E42" s="36"/>
      <c r="F42" s="36"/>
      <c r="G42" s="36"/>
      <c r="H42" s="36"/>
      <c r="I42" s="36"/>
      <c r="J42" s="36"/>
      <c r="K42" s="36"/>
      <c r="L42" s="36"/>
      <c r="M42" s="36"/>
      <c r="N42" s="36"/>
      <c r="O42" s="36"/>
      <c r="P42" s="36"/>
      <c r="Q42" s="36"/>
      <c r="R42" s="36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  <c r="AF42" s="36"/>
      <c r="AG42" s="36"/>
      <c r="AH42" s="36"/>
      <c r="AI42" s="36"/>
      <c r="AJ42" s="36"/>
      <c r="AK42" s="36"/>
      <c r="AL42" s="36"/>
      <c r="AM42" s="36"/>
      <c r="AN42" s="36"/>
      <c r="AO42" s="36"/>
      <c r="AP42" s="36"/>
      <c r="AQ42" s="36"/>
      <c r="AR42" s="40"/>
    </row>
    <row r="43" s="1" customFormat="1" ht="6.96" customHeight="1">
      <c r="B43" s="35"/>
      <c r="C43" s="36"/>
      <c r="D43" s="36"/>
      <c r="E43" s="36"/>
      <c r="F43" s="36"/>
      <c r="G43" s="36"/>
      <c r="H43" s="36"/>
      <c r="I43" s="36"/>
      <c r="J43" s="36"/>
      <c r="K43" s="36"/>
      <c r="L43" s="36"/>
      <c r="M43" s="36"/>
      <c r="N43" s="36"/>
      <c r="O43" s="36"/>
      <c r="P43" s="36"/>
      <c r="Q43" s="36"/>
      <c r="R43" s="36"/>
      <c r="S43" s="36"/>
      <c r="T43" s="36"/>
      <c r="U43" s="36"/>
      <c r="V43" s="36"/>
      <c r="W43" s="36"/>
      <c r="X43" s="36"/>
      <c r="Y43" s="36"/>
      <c r="Z43" s="36"/>
      <c r="AA43" s="36"/>
      <c r="AB43" s="36"/>
      <c r="AC43" s="36"/>
      <c r="AD43" s="36"/>
      <c r="AE43" s="36"/>
      <c r="AF43" s="36"/>
      <c r="AG43" s="36"/>
      <c r="AH43" s="36"/>
      <c r="AI43" s="36"/>
      <c r="AJ43" s="36"/>
      <c r="AK43" s="36"/>
      <c r="AL43" s="36"/>
      <c r="AM43" s="36"/>
      <c r="AN43" s="36"/>
      <c r="AO43" s="36"/>
      <c r="AP43" s="36"/>
      <c r="AQ43" s="36"/>
      <c r="AR43" s="40"/>
    </row>
    <row r="44" s="1" customFormat="1" ht="12" customHeight="1">
      <c r="B44" s="35"/>
      <c r="C44" s="29" t="s">
        <v>13</v>
      </c>
      <c r="D44" s="36"/>
      <c r="E44" s="36"/>
      <c r="F44" s="36"/>
      <c r="G44" s="36"/>
      <c r="H44" s="36"/>
      <c r="I44" s="36"/>
      <c r="J44" s="36"/>
      <c r="K44" s="36"/>
      <c r="L44" s="36" t="str">
        <f>K5</f>
        <v>MT2019-11B</v>
      </c>
      <c r="M44" s="36"/>
      <c r="N44" s="36"/>
      <c r="O44" s="36"/>
      <c r="P44" s="36"/>
      <c r="Q44" s="36"/>
      <c r="R44" s="36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  <c r="AF44" s="36"/>
      <c r="AG44" s="36"/>
      <c r="AH44" s="36"/>
      <c r="AI44" s="36"/>
      <c r="AJ44" s="36"/>
      <c r="AK44" s="36"/>
      <c r="AL44" s="36"/>
      <c r="AM44" s="36"/>
      <c r="AN44" s="36"/>
      <c r="AO44" s="36"/>
      <c r="AP44" s="36"/>
      <c r="AQ44" s="36"/>
      <c r="AR44" s="40"/>
    </row>
    <row r="45" s="3" customFormat="1" ht="36.96" customHeight="1">
      <c r="B45" s="58"/>
      <c r="C45" s="59" t="s">
        <v>16</v>
      </c>
      <c r="D45" s="60"/>
      <c r="E45" s="60"/>
      <c r="F45" s="60"/>
      <c r="G45" s="60"/>
      <c r="H45" s="60"/>
      <c r="I45" s="60"/>
      <c r="J45" s="60"/>
      <c r="K45" s="60"/>
      <c r="L45" s="61" t="str">
        <f>K6</f>
        <v>Oprava MK ul. Stradinská, Kostelec nad Orlicí, objekty vodohospodářské SO 301,302,303, řád B, stoka B</v>
      </c>
      <c r="M45" s="60"/>
      <c r="N45" s="60"/>
      <c r="O45" s="60"/>
      <c r="P45" s="60"/>
      <c r="Q45" s="60"/>
      <c r="R45" s="60"/>
      <c r="S45" s="60"/>
      <c r="T45" s="60"/>
      <c r="U45" s="60"/>
      <c r="V45" s="60"/>
      <c r="W45" s="60"/>
      <c r="X45" s="60"/>
      <c r="Y45" s="60"/>
      <c r="Z45" s="60"/>
      <c r="AA45" s="60"/>
      <c r="AB45" s="60"/>
      <c r="AC45" s="60"/>
      <c r="AD45" s="60"/>
      <c r="AE45" s="60"/>
      <c r="AF45" s="60"/>
      <c r="AG45" s="60"/>
      <c r="AH45" s="60"/>
      <c r="AI45" s="60"/>
      <c r="AJ45" s="60"/>
      <c r="AK45" s="60"/>
      <c r="AL45" s="60"/>
      <c r="AM45" s="60"/>
      <c r="AN45" s="60"/>
      <c r="AO45" s="60"/>
      <c r="AP45" s="60"/>
      <c r="AQ45" s="60"/>
      <c r="AR45" s="62"/>
    </row>
    <row r="46" s="1" customFormat="1" ht="6.96" customHeight="1">
      <c r="B46" s="35"/>
      <c r="C46" s="36"/>
      <c r="D46" s="36"/>
      <c r="E46" s="36"/>
      <c r="F46" s="36"/>
      <c r="G46" s="36"/>
      <c r="H46" s="36"/>
      <c r="I46" s="36"/>
      <c r="J46" s="36"/>
      <c r="K46" s="36"/>
      <c r="L46" s="36"/>
      <c r="M46" s="36"/>
      <c r="N46" s="36"/>
      <c r="O46" s="36"/>
      <c r="P46" s="36"/>
      <c r="Q46" s="36"/>
      <c r="R46" s="36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  <c r="AF46" s="36"/>
      <c r="AG46" s="36"/>
      <c r="AH46" s="36"/>
      <c r="AI46" s="36"/>
      <c r="AJ46" s="36"/>
      <c r="AK46" s="36"/>
      <c r="AL46" s="36"/>
      <c r="AM46" s="36"/>
      <c r="AN46" s="36"/>
      <c r="AO46" s="36"/>
      <c r="AP46" s="36"/>
      <c r="AQ46" s="36"/>
      <c r="AR46" s="40"/>
    </row>
    <row r="47" s="1" customFormat="1" ht="12" customHeight="1">
      <c r="B47" s="35"/>
      <c r="C47" s="29" t="s">
        <v>20</v>
      </c>
      <c r="D47" s="36"/>
      <c r="E47" s="36"/>
      <c r="F47" s="36"/>
      <c r="G47" s="36"/>
      <c r="H47" s="36"/>
      <c r="I47" s="36"/>
      <c r="J47" s="36"/>
      <c r="K47" s="36"/>
      <c r="L47" s="63" t="str">
        <f>IF(K8="","",K8)</f>
        <v xml:space="preserve"> </v>
      </c>
      <c r="M47" s="36"/>
      <c r="N47" s="36"/>
      <c r="O47" s="36"/>
      <c r="P47" s="36"/>
      <c r="Q47" s="36"/>
      <c r="R47" s="36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  <c r="AF47" s="36"/>
      <c r="AG47" s="36"/>
      <c r="AH47" s="36"/>
      <c r="AI47" s="29" t="s">
        <v>22</v>
      </c>
      <c r="AJ47" s="36"/>
      <c r="AK47" s="36"/>
      <c r="AL47" s="36"/>
      <c r="AM47" s="64" t="str">
        <f>IF(AN8= "","",AN8)</f>
        <v>10. 9. 2019</v>
      </c>
      <c r="AN47" s="64"/>
      <c r="AO47" s="36"/>
      <c r="AP47" s="36"/>
      <c r="AQ47" s="36"/>
      <c r="AR47" s="40"/>
    </row>
    <row r="48" s="1" customFormat="1" ht="6.96" customHeight="1">
      <c r="B48" s="35"/>
      <c r="C48" s="36"/>
      <c r="D48" s="36"/>
      <c r="E48" s="36"/>
      <c r="F48" s="36"/>
      <c r="G48" s="36"/>
      <c r="H48" s="36"/>
      <c r="I48" s="36"/>
      <c r="J48" s="36"/>
      <c r="K48" s="36"/>
      <c r="L48" s="36"/>
      <c r="M48" s="36"/>
      <c r="N48" s="36"/>
      <c r="O48" s="36"/>
      <c r="P48" s="36"/>
      <c r="Q48" s="36"/>
      <c r="R48" s="36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  <c r="AF48" s="36"/>
      <c r="AG48" s="36"/>
      <c r="AH48" s="36"/>
      <c r="AI48" s="36"/>
      <c r="AJ48" s="36"/>
      <c r="AK48" s="36"/>
      <c r="AL48" s="36"/>
      <c r="AM48" s="36"/>
      <c r="AN48" s="36"/>
      <c r="AO48" s="36"/>
      <c r="AP48" s="36"/>
      <c r="AQ48" s="36"/>
      <c r="AR48" s="40"/>
    </row>
    <row r="49" s="1" customFormat="1" ht="13.04348" customHeight="1">
      <c r="B49" s="35"/>
      <c r="C49" s="29" t="s">
        <v>24</v>
      </c>
      <c r="D49" s="36"/>
      <c r="E49" s="36"/>
      <c r="F49" s="36"/>
      <c r="G49" s="36"/>
      <c r="H49" s="36"/>
      <c r="I49" s="36"/>
      <c r="J49" s="36"/>
      <c r="K49" s="36"/>
      <c r="L49" s="36" t="str">
        <f>IF(E11= "","",E11)</f>
        <v>Město Kostelec nad Orlicí, Palackého náměstí 38</v>
      </c>
      <c r="M49" s="36"/>
      <c r="N49" s="36"/>
      <c r="O49" s="36"/>
      <c r="P49" s="36"/>
      <c r="Q49" s="36"/>
      <c r="R49" s="36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  <c r="AF49" s="36"/>
      <c r="AG49" s="36"/>
      <c r="AH49" s="36"/>
      <c r="AI49" s="29" t="s">
        <v>30</v>
      </c>
      <c r="AJ49" s="36"/>
      <c r="AK49" s="36"/>
      <c r="AL49" s="36"/>
      <c r="AM49" s="65" t="str">
        <f>IF(E17="","",E17)</f>
        <v>Lucie Brandová, DiS.</v>
      </c>
      <c r="AN49" s="36"/>
      <c r="AO49" s="36"/>
      <c r="AP49" s="36"/>
      <c r="AQ49" s="36"/>
      <c r="AR49" s="40"/>
      <c r="AS49" s="66" t="s">
        <v>49</v>
      </c>
      <c r="AT49" s="67"/>
      <c r="AU49" s="68"/>
      <c r="AV49" s="68"/>
      <c r="AW49" s="68"/>
      <c r="AX49" s="68"/>
      <c r="AY49" s="68"/>
      <c r="AZ49" s="68"/>
      <c r="BA49" s="68"/>
      <c r="BB49" s="68"/>
      <c r="BC49" s="68"/>
      <c r="BD49" s="69"/>
    </row>
    <row r="50" s="1" customFormat="1" ht="13.04348" customHeight="1">
      <c r="B50" s="35"/>
      <c r="C50" s="29" t="s">
        <v>28</v>
      </c>
      <c r="D50" s="36"/>
      <c r="E50" s="36"/>
      <c r="F50" s="36"/>
      <c r="G50" s="36"/>
      <c r="H50" s="36"/>
      <c r="I50" s="36"/>
      <c r="J50" s="36"/>
      <c r="K50" s="36"/>
      <c r="L50" s="36" t="str">
        <f>IF(E14= "Vyplň údaj","",E14)</f>
        <v/>
      </c>
      <c r="M50" s="36"/>
      <c r="N50" s="36"/>
      <c r="O50" s="36"/>
      <c r="P50" s="36"/>
      <c r="Q50" s="36"/>
      <c r="R50" s="36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  <c r="AF50" s="36"/>
      <c r="AG50" s="36"/>
      <c r="AH50" s="36"/>
      <c r="AI50" s="29" t="s">
        <v>33</v>
      </c>
      <c r="AJ50" s="36"/>
      <c r="AK50" s="36"/>
      <c r="AL50" s="36"/>
      <c r="AM50" s="65" t="str">
        <f>IF(E20="","",E20)</f>
        <v xml:space="preserve"> </v>
      </c>
      <c r="AN50" s="36"/>
      <c r="AO50" s="36"/>
      <c r="AP50" s="36"/>
      <c r="AQ50" s="36"/>
      <c r="AR50" s="40"/>
      <c r="AS50" s="70"/>
      <c r="AT50" s="71"/>
      <c r="AU50" s="72"/>
      <c r="AV50" s="72"/>
      <c r="AW50" s="72"/>
      <c r="AX50" s="72"/>
      <c r="AY50" s="72"/>
      <c r="AZ50" s="72"/>
      <c r="BA50" s="72"/>
      <c r="BB50" s="72"/>
      <c r="BC50" s="72"/>
      <c r="BD50" s="73"/>
    </row>
    <row r="51" s="1" customFormat="1" ht="10.8" customHeight="1">
      <c r="B51" s="35"/>
      <c r="C51" s="36"/>
      <c r="D51" s="36"/>
      <c r="E51" s="36"/>
      <c r="F51" s="36"/>
      <c r="G51" s="36"/>
      <c r="H51" s="36"/>
      <c r="I51" s="36"/>
      <c r="J51" s="36"/>
      <c r="K51" s="36"/>
      <c r="L51" s="36"/>
      <c r="M51" s="36"/>
      <c r="N51" s="36"/>
      <c r="O51" s="36"/>
      <c r="P51" s="36"/>
      <c r="Q51" s="36"/>
      <c r="R51" s="36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  <c r="AF51" s="36"/>
      <c r="AG51" s="36"/>
      <c r="AH51" s="36"/>
      <c r="AI51" s="36"/>
      <c r="AJ51" s="36"/>
      <c r="AK51" s="36"/>
      <c r="AL51" s="36"/>
      <c r="AM51" s="36"/>
      <c r="AN51" s="36"/>
      <c r="AO51" s="36"/>
      <c r="AP51" s="36"/>
      <c r="AQ51" s="36"/>
      <c r="AR51" s="40"/>
      <c r="AS51" s="74"/>
      <c r="AT51" s="75"/>
      <c r="AU51" s="76"/>
      <c r="AV51" s="76"/>
      <c r="AW51" s="76"/>
      <c r="AX51" s="76"/>
      <c r="AY51" s="76"/>
      <c r="AZ51" s="76"/>
      <c r="BA51" s="76"/>
      <c r="BB51" s="76"/>
      <c r="BC51" s="76"/>
      <c r="BD51" s="77"/>
    </row>
    <row r="52" s="1" customFormat="1" ht="29.28" customHeight="1">
      <c r="B52" s="35"/>
      <c r="C52" s="78" t="s">
        <v>50</v>
      </c>
      <c r="D52" s="79"/>
      <c r="E52" s="79"/>
      <c r="F52" s="79"/>
      <c r="G52" s="79"/>
      <c r="H52" s="80"/>
      <c r="I52" s="81" t="s">
        <v>51</v>
      </c>
      <c r="J52" s="79"/>
      <c r="K52" s="79"/>
      <c r="L52" s="79"/>
      <c r="M52" s="79"/>
      <c r="N52" s="79"/>
      <c r="O52" s="79"/>
      <c r="P52" s="79"/>
      <c r="Q52" s="79"/>
      <c r="R52" s="79"/>
      <c r="S52" s="79"/>
      <c r="T52" s="79"/>
      <c r="U52" s="79"/>
      <c r="V52" s="79"/>
      <c r="W52" s="79"/>
      <c r="X52" s="79"/>
      <c r="Y52" s="79"/>
      <c r="Z52" s="79"/>
      <c r="AA52" s="79"/>
      <c r="AB52" s="79"/>
      <c r="AC52" s="79"/>
      <c r="AD52" s="79"/>
      <c r="AE52" s="79"/>
      <c r="AF52" s="79"/>
      <c r="AG52" s="82" t="s">
        <v>52</v>
      </c>
      <c r="AH52" s="79"/>
      <c r="AI52" s="79"/>
      <c r="AJ52" s="79"/>
      <c r="AK52" s="79"/>
      <c r="AL52" s="79"/>
      <c r="AM52" s="79"/>
      <c r="AN52" s="81" t="s">
        <v>53</v>
      </c>
      <c r="AO52" s="79"/>
      <c r="AP52" s="83"/>
      <c r="AQ52" s="84" t="s">
        <v>54</v>
      </c>
      <c r="AR52" s="40"/>
      <c r="AS52" s="85" t="s">
        <v>55</v>
      </c>
      <c r="AT52" s="86" t="s">
        <v>56</v>
      </c>
      <c r="AU52" s="86" t="s">
        <v>57</v>
      </c>
      <c r="AV52" s="86" t="s">
        <v>58</v>
      </c>
      <c r="AW52" s="86" t="s">
        <v>59</v>
      </c>
      <c r="AX52" s="86" t="s">
        <v>60</v>
      </c>
      <c r="AY52" s="86" t="s">
        <v>61</v>
      </c>
      <c r="AZ52" s="86" t="s">
        <v>62</v>
      </c>
      <c r="BA52" s="86" t="s">
        <v>63</v>
      </c>
      <c r="BB52" s="86" t="s">
        <v>64</v>
      </c>
      <c r="BC52" s="86" t="s">
        <v>65</v>
      </c>
      <c r="BD52" s="87" t="s">
        <v>66</v>
      </c>
    </row>
    <row r="53" s="1" customFormat="1" ht="10.8" customHeight="1">
      <c r="B53" s="35"/>
      <c r="C53" s="36"/>
      <c r="D53" s="36"/>
      <c r="E53" s="36"/>
      <c r="F53" s="36"/>
      <c r="G53" s="36"/>
      <c r="H53" s="36"/>
      <c r="I53" s="36"/>
      <c r="J53" s="36"/>
      <c r="K53" s="36"/>
      <c r="L53" s="36"/>
      <c r="M53" s="36"/>
      <c r="N53" s="36"/>
      <c r="O53" s="36"/>
      <c r="P53" s="36"/>
      <c r="Q53" s="36"/>
      <c r="R53" s="36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  <c r="AF53" s="36"/>
      <c r="AG53" s="36"/>
      <c r="AH53" s="36"/>
      <c r="AI53" s="36"/>
      <c r="AJ53" s="36"/>
      <c r="AK53" s="36"/>
      <c r="AL53" s="36"/>
      <c r="AM53" s="36"/>
      <c r="AN53" s="36"/>
      <c r="AO53" s="36"/>
      <c r="AP53" s="36"/>
      <c r="AQ53" s="36"/>
      <c r="AR53" s="40"/>
      <c r="AS53" s="88"/>
      <c r="AT53" s="89"/>
      <c r="AU53" s="89"/>
      <c r="AV53" s="89"/>
      <c r="AW53" s="89"/>
      <c r="AX53" s="89"/>
      <c r="AY53" s="89"/>
      <c r="AZ53" s="89"/>
      <c r="BA53" s="89"/>
      <c r="BB53" s="89"/>
      <c r="BC53" s="89"/>
      <c r="BD53" s="90"/>
    </row>
    <row r="54" s="4" customFormat="1" ht="32.4" customHeight="1">
      <c r="B54" s="91"/>
      <c r="C54" s="92" t="s">
        <v>67</v>
      </c>
      <c r="D54" s="93"/>
      <c r="E54" s="93"/>
      <c r="F54" s="93"/>
      <c r="G54" s="93"/>
      <c r="H54" s="93"/>
      <c r="I54" s="93"/>
      <c r="J54" s="93"/>
      <c r="K54" s="93"/>
      <c r="L54" s="93"/>
      <c r="M54" s="93"/>
      <c r="N54" s="93"/>
      <c r="O54" s="93"/>
      <c r="P54" s="93"/>
      <c r="Q54" s="93"/>
      <c r="R54" s="93"/>
      <c r="S54" s="93"/>
      <c r="T54" s="93"/>
      <c r="U54" s="93"/>
      <c r="V54" s="93"/>
      <c r="W54" s="93"/>
      <c r="X54" s="93"/>
      <c r="Y54" s="93"/>
      <c r="Z54" s="93"/>
      <c r="AA54" s="93"/>
      <c r="AB54" s="93"/>
      <c r="AC54" s="93"/>
      <c r="AD54" s="93"/>
      <c r="AE54" s="93"/>
      <c r="AF54" s="93"/>
      <c r="AG54" s="94">
        <f>ROUND(SUM(AG55:AG56),2)</f>
        <v>0</v>
      </c>
      <c r="AH54" s="94"/>
      <c r="AI54" s="94"/>
      <c r="AJ54" s="94"/>
      <c r="AK54" s="94"/>
      <c r="AL54" s="94"/>
      <c r="AM54" s="94"/>
      <c r="AN54" s="95">
        <f>SUM(AG54,AT54)</f>
        <v>0</v>
      </c>
      <c r="AO54" s="95"/>
      <c r="AP54" s="95"/>
      <c r="AQ54" s="96" t="s">
        <v>1</v>
      </c>
      <c r="AR54" s="97"/>
      <c r="AS54" s="98">
        <f>ROUND(SUM(AS55:AS56),2)</f>
        <v>0</v>
      </c>
      <c r="AT54" s="99">
        <f>ROUND(SUM(AV54:AW54),2)</f>
        <v>0</v>
      </c>
      <c r="AU54" s="100">
        <f>ROUND(SUM(AU55:AU56),5)</f>
        <v>0</v>
      </c>
      <c r="AV54" s="99">
        <f>ROUND(AZ54*L29,2)</f>
        <v>0</v>
      </c>
      <c r="AW54" s="99">
        <f>ROUND(BA54*L30,2)</f>
        <v>0</v>
      </c>
      <c r="AX54" s="99">
        <f>ROUND(BB54*L29,2)</f>
        <v>0</v>
      </c>
      <c r="AY54" s="99">
        <f>ROUND(BC54*L30,2)</f>
        <v>0</v>
      </c>
      <c r="AZ54" s="99">
        <f>ROUND(SUM(AZ55:AZ56),2)</f>
        <v>0</v>
      </c>
      <c r="BA54" s="99">
        <f>ROUND(SUM(BA55:BA56),2)</f>
        <v>0</v>
      </c>
      <c r="BB54" s="99">
        <f>ROUND(SUM(BB55:BB56),2)</f>
        <v>0</v>
      </c>
      <c r="BC54" s="99">
        <f>ROUND(SUM(BC55:BC56),2)</f>
        <v>0</v>
      </c>
      <c r="BD54" s="101">
        <f>ROUND(SUM(BD55:BD56),2)</f>
        <v>0</v>
      </c>
      <c r="BS54" s="102" t="s">
        <v>68</v>
      </c>
      <c r="BT54" s="102" t="s">
        <v>69</v>
      </c>
      <c r="BU54" s="103" t="s">
        <v>70</v>
      </c>
      <c r="BV54" s="102" t="s">
        <v>71</v>
      </c>
      <c r="BW54" s="102" t="s">
        <v>5</v>
      </c>
      <c r="BX54" s="102" t="s">
        <v>72</v>
      </c>
      <c r="CL54" s="102" t="s">
        <v>1</v>
      </c>
    </row>
    <row r="55" s="5" customFormat="1" ht="55.09565" customHeight="1">
      <c r="A55" s="104" t="s">
        <v>73</v>
      </c>
      <c r="B55" s="105"/>
      <c r="C55" s="106"/>
      <c r="D55" s="107" t="s">
        <v>74</v>
      </c>
      <c r="E55" s="107"/>
      <c r="F55" s="107"/>
      <c r="G55" s="107"/>
      <c r="H55" s="107"/>
      <c r="I55" s="108"/>
      <c r="J55" s="107" t="s">
        <v>75</v>
      </c>
      <c r="K55" s="107"/>
      <c r="L55" s="107"/>
      <c r="M55" s="107"/>
      <c r="N55" s="107"/>
      <c r="O55" s="107"/>
      <c r="P55" s="107"/>
      <c r="Q55" s="107"/>
      <c r="R55" s="107"/>
      <c r="S55" s="107"/>
      <c r="T55" s="107"/>
      <c r="U55" s="107"/>
      <c r="V55" s="107"/>
      <c r="W55" s="107"/>
      <c r="X55" s="107"/>
      <c r="Y55" s="107"/>
      <c r="Z55" s="107"/>
      <c r="AA55" s="107"/>
      <c r="AB55" s="107"/>
      <c r="AC55" s="107"/>
      <c r="AD55" s="107"/>
      <c r="AE55" s="107"/>
      <c r="AF55" s="107"/>
      <c r="AG55" s="109">
        <f>'MT2019-11-Řád B - Řád B'!J30</f>
        <v>0</v>
      </c>
      <c r="AH55" s="108"/>
      <c r="AI55" s="108"/>
      <c r="AJ55" s="108"/>
      <c r="AK55" s="108"/>
      <c r="AL55" s="108"/>
      <c r="AM55" s="108"/>
      <c r="AN55" s="109">
        <f>SUM(AG55,AT55)</f>
        <v>0</v>
      </c>
      <c r="AO55" s="108"/>
      <c r="AP55" s="108"/>
      <c r="AQ55" s="110" t="s">
        <v>76</v>
      </c>
      <c r="AR55" s="111"/>
      <c r="AS55" s="112">
        <v>0</v>
      </c>
      <c r="AT55" s="113">
        <f>ROUND(SUM(AV55:AW55),2)</f>
        <v>0</v>
      </c>
      <c r="AU55" s="114">
        <f>'MT2019-11-Řád B - Řád B'!P88</f>
        <v>0</v>
      </c>
      <c r="AV55" s="113">
        <f>'MT2019-11-Řád B - Řád B'!J33</f>
        <v>0</v>
      </c>
      <c r="AW55" s="113">
        <f>'MT2019-11-Řád B - Řád B'!J34</f>
        <v>0</v>
      </c>
      <c r="AX55" s="113">
        <f>'MT2019-11-Řád B - Řád B'!J35</f>
        <v>0</v>
      </c>
      <c r="AY55" s="113">
        <f>'MT2019-11-Řád B - Řád B'!J36</f>
        <v>0</v>
      </c>
      <c r="AZ55" s="113">
        <f>'MT2019-11-Řád B - Řád B'!F33</f>
        <v>0</v>
      </c>
      <c r="BA55" s="113">
        <f>'MT2019-11-Řád B - Řád B'!F34</f>
        <v>0</v>
      </c>
      <c r="BB55" s="113">
        <f>'MT2019-11-Řád B - Řád B'!F35</f>
        <v>0</v>
      </c>
      <c r="BC55" s="113">
        <f>'MT2019-11-Řád B - Řád B'!F36</f>
        <v>0</v>
      </c>
      <c r="BD55" s="115">
        <f>'MT2019-11-Řád B - Řád B'!F37</f>
        <v>0</v>
      </c>
      <c r="BT55" s="116" t="s">
        <v>77</v>
      </c>
      <c r="BV55" s="116" t="s">
        <v>71</v>
      </c>
      <c r="BW55" s="116" t="s">
        <v>78</v>
      </c>
      <c r="BX55" s="116" t="s">
        <v>5</v>
      </c>
      <c r="CL55" s="116" t="s">
        <v>1</v>
      </c>
      <c r="CM55" s="116" t="s">
        <v>79</v>
      </c>
    </row>
    <row r="56" s="5" customFormat="1" ht="55.09565" customHeight="1">
      <c r="A56" s="104" t="s">
        <v>73</v>
      </c>
      <c r="B56" s="105"/>
      <c r="C56" s="106"/>
      <c r="D56" s="107" t="s">
        <v>80</v>
      </c>
      <c r="E56" s="107"/>
      <c r="F56" s="107"/>
      <c r="G56" s="107"/>
      <c r="H56" s="107"/>
      <c r="I56" s="108"/>
      <c r="J56" s="107" t="s">
        <v>81</v>
      </c>
      <c r="K56" s="107"/>
      <c r="L56" s="107"/>
      <c r="M56" s="107"/>
      <c r="N56" s="107"/>
      <c r="O56" s="107"/>
      <c r="P56" s="107"/>
      <c r="Q56" s="107"/>
      <c r="R56" s="107"/>
      <c r="S56" s="107"/>
      <c r="T56" s="107"/>
      <c r="U56" s="107"/>
      <c r="V56" s="107"/>
      <c r="W56" s="107"/>
      <c r="X56" s="107"/>
      <c r="Y56" s="107"/>
      <c r="Z56" s="107"/>
      <c r="AA56" s="107"/>
      <c r="AB56" s="107"/>
      <c r="AC56" s="107"/>
      <c r="AD56" s="107"/>
      <c r="AE56" s="107"/>
      <c r="AF56" s="107"/>
      <c r="AG56" s="109">
        <f>'MT2019-11-Stoka B - Stoka B'!J30</f>
        <v>0</v>
      </c>
      <c r="AH56" s="108"/>
      <c r="AI56" s="108"/>
      <c r="AJ56" s="108"/>
      <c r="AK56" s="108"/>
      <c r="AL56" s="108"/>
      <c r="AM56" s="108"/>
      <c r="AN56" s="109">
        <f>SUM(AG56,AT56)</f>
        <v>0</v>
      </c>
      <c r="AO56" s="108"/>
      <c r="AP56" s="108"/>
      <c r="AQ56" s="110" t="s">
        <v>76</v>
      </c>
      <c r="AR56" s="111"/>
      <c r="AS56" s="117">
        <v>0</v>
      </c>
      <c r="AT56" s="118">
        <f>ROUND(SUM(AV56:AW56),2)</f>
        <v>0</v>
      </c>
      <c r="AU56" s="119">
        <f>'MT2019-11-Stoka B - Stoka B'!P92</f>
        <v>0</v>
      </c>
      <c r="AV56" s="118">
        <f>'MT2019-11-Stoka B - Stoka B'!J33</f>
        <v>0</v>
      </c>
      <c r="AW56" s="118">
        <f>'MT2019-11-Stoka B - Stoka B'!J34</f>
        <v>0</v>
      </c>
      <c r="AX56" s="118">
        <f>'MT2019-11-Stoka B - Stoka B'!J35</f>
        <v>0</v>
      </c>
      <c r="AY56" s="118">
        <f>'MT2019-11-Stoka B - Stoka B'!J36</f>
        <v>0</v>
      </c>
      <c r="AZ56" s="118">
        <f>'MT2019-11-Stoka B - Stoka B'!F33</f>
        <v>0</v>
      </c>
      <c r="BA56" s="118">
        <f>'MT2019-11-Stoka B - Stoka B'!F34</f>
        <v>0</v>
      </c>
      <c r="BB56" s="118">
        <f>'MT2019-11-Stoka B - Stoka B'!F35</f>
        <v>0</v>
      </c>
      <c r="BC56" s="118">
        <f>'MT2019-11-Stoka B - Stoka B'!F36</f>
        <v>0</v>
      </c>
      <c r="BD56" s="120">
        <f>'MT2019-11-Stoka B - Stoka B'!F37</f>
        <v>0</v>
      </c>
      <c r="BT56" s="116" t="s">
        <v>77</v>
      </c>
      <c r="BV56" s="116" t="s">
        <v>71</v>
      </c>
      <c r="BW56" s="116" t="s">
        <v>82</v>
      </c>
      <c r="BX56" s="116" t="s">
        <v>5</v>
      </c>
      <c r="CL56" s="116" t="s">
        <v>1</v>
      </c>
      <c r="CM56" s="116" t="s">
        <v>79</v>
      </c>
    </row>
    <row r="57" s="1" customFormat="1" ht="30" customHeight="1">
      <c r="B57" s="35"/>
      <c r="C57" s="36"/>
      <c r="D57" s="36"/>
      <c r="E57" s="36"/>
      <c r="F57" s="36"/>
      <c r="G57" s="36"/>
      <c r="H57" s="36"/>
      <c r="I57" s="36"/>
      <c r="J57" s="36"/>
      <c r="K57" s="36"/>
      <c r="L57" s="36"/>
      <c r="M57" s="36"/>
      <c r="N57" s="36"/>
      <c r="O57" s="36"/>
      <c r="P57" s="36"/>
      <c r="Q57" s="36"/>
      <c r="R57" s="36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  <c r="AF57" s="36"/>
      <c r="AG57" s="36"/>
      <c r="AH57" s="36"/>
      <c r="AI57" s="36"/>
      <c r="AJ57" s="36"/>
      <c r="AK57" s="36"/>
      <c r="AL57" s="36"/>
      <c r="AM57" s="36"/>
      <c r="AN57" s="36"/>
      <c r="AO57" s="36"/>
      <c r="AP57" s="36"/>
      <c r="AQ57" s="36"/>
      <c r="AR57" s="40"/>
    </row>
    <row r="58" s="1" customFormat="1" ht="6.96" customHeight="1">
      <c r="B58" s="54"/>
      <c r="C58" s="55"/>
      <c r="D58" s="55"/>
      <c r="E58" s="55"/>
      <c r="F58" s="55"/>
      <c r="G58" s="55"/>
      <c r="H58" s="55"/>
      <c r="I58" s="55"/>
      <c r="J58" s="55"/>
      <c r="K58" s="55"/>
      <c r="L58" s="55"/>
      <c r="M58" s="55"/>
      <c r="N58" s="55"/>
      <c r="O58" s="55"/>
      <c r="P58" s="55"/>
      <c r="Q58" s="55"/>
      <c r="R58" s="55"/>
      <c r="S58" s="55"/>
      <c r="T58" s="55"/>
      <c r="U58" s="55"/>
      <c r="V58" s="55"/>
      <c r="W58" s="55"/>
      <c r="X58" s="55"/>
      <c r="Y58" s="55"/>
      <c r="Z58" s="55"/>
      <c r="AA58" s="55"/>
      <c r="AB58" s="55"/>
      <c r="AC58" s="55"/>
      <c r="AD58" s="55"/>
      <c r="AE58" s="55"/>
      <c r="AF58" s="55"/>
      <c r="AG58" s="55"/>
      <c r="AH58" s="55"/>
      <c r="AI58" s="55"/>
      <c r="AJ58" s="55"/>
      <c r="AK58" s="55"/>
      <c r="AL58" s="55"/>
      <c r="AM58" s="55"/>
      <c r="AN58" s="55"/>
      <c r="AO58" s="55"/>
      <c r="AP58" s="55"/>
      <c r="AQ58" s="55"/>
      <c r="AR58" s="40"/>
    </row>
  </sheetData>
  <sheetProtection sheet="1" formatColumns="0" formatRows="0" objects="1" scenarios="1" spinCount="100000" saltValue="S59omsdp9NXqKx8+puGAz3LgN38owUYK7EG0LDdAzGCJ64j2az7eKP1yVQaTva1JlCyonDfHylJX8sHDJbrmmA==" hashValue="yKEseqeAy+NWosN1TJK9Ka//9sWCd++qF8PQ8/SM5bdm86+xcQ/dxGYRY5FunSL3BG9PH2PSyYOMalDoUTS34Q==" algorithmName="SHA-512" password="CC35"/>
  <mergeCells count="46">
    <mergeCell ref="W31:AE31"/>
    <mergeCell ref="BE5:BE34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  <mergeCell ref="X35:AB35"/>
    <mergeCell ref="AK35:AO35"/>
    <mergeCell ref="AR2:BE2"/>
    <mergeCell ref="AS49:AT51"/>
    <mergeCell ref="AM50:AP50"/>
    <mergeCell ref="L45:AO45"/>
    <mergeCell ref="AM47:AN47"/>
    <mergeCell ref="AM49:AP49"/>
    <mergeCell ref="K5:AO5"/>
    <mergeCell ref="K6:AO6"/>
    <mergeCell ref="E14:AJ14"/>
    <mergeCell ref="E23:AN23"/>
    <mergeCell ref="L28:P28"/>
    <mergeCell ref="W28:AE28"/>
    <mergeCell ref="AK28:AO28"/>
    <mergeCell ref="L29:P29"/>
    <mergeCell ref="L30:P30"/>
    <mergeCell ref="L31:P31"/>
    <mergeCell ref="L32:P32"/>
    <mergeCell ref="L33:P33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G54:AM54"/>
    <mergeCell ref="AN54:AP54"/>
  </mergeCells>
  <hyperlinks>
    <hyperlink ref="A55" location="'MT2019-11-Řád B - Řád B'!C2" display="/"/>
    <hyperlink ref="A56" location="'MT2019-11-Stoka B - Stoka B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7.14" customWidth="1"/>
    <col min="2" max="2" width="1.43" customWidth="1"/>
    <col min="3" max="3" width="3.56" customWidth="1"/>
    <col min="4" max="4" width="3.71" customWidth="1"/>
    <col min="5" max="5" width="14.71" customWidth="1"/>
    <col min="6" max="6" width="86.42" customWidth="1"/>
    <col min="7" max="7" width="7.42" customWidth="1"/>
    <col min="8" max="8" width="9.56" customWidth="1"/>
    <col min="9" max="9" width="12.14" style="121" customWidth="1"/>
    <col min="10" max="10" width="20.14" customWidth="1"/>
    <col min="11" max="11" width="13.28" hidden="1" customWidth="1"/>
    <col min="12" max="12" width="7.99" customWidth="1"/>
    <col min="13" max="13" width="9.28" hidden="1" customWidth="1"/>
    <col min="14" max="14" width="9.14" hidden="1"/>
    <col min="15" max="15" width="12.14" hidden="1" customWidth="1"/>
    <col min="16" max="16" width="12.14" hidden="1" customWidth="1"/>
    <col min="17" max="17" width="12.14" hidden="1" customWidth="1"/>
    <col min="18" max="18" width="12.14" hidden="1" customWidth="1"/>
    <col min="19" max="19" width="12.14" hidden="1" customWidth="1"/>
    <col min="20" max="20" width="12.14" hidden="1" customWidth="1"/>
    <col min="21" max="21" width="13.99" hidden="1" customWidth="1"/>
    <col min="22" max="22" width="10.56" customWidth="1"/>
    <col min="23" max="23" width="13.99" customWidth="1"/>
    <col min="24" max="24" width="10.56" customWidth="1"/>
    <col min="25" max="25" width="12.85" customWidth="1"/>
    <col min="26" max="26" width="9.42" customWidth="1"/>
    <col min="27" max="27" width="12.85" customWidth="1"/>
    <col min="28" max="28" width="13.99" customWidth="1"/>
    <col min="29" max="29" width="9.42" customWidth="1"/>
    <col min="30" max="30" width="12.85" customWidth="1"/>
    <col min="31" max="31" width="13.99" customWidth="1"/>
    <col min="44" max="44" width="9.14" hidden="1"/>
    <col min="45" max="45" width="9.14" hidden="1"/>
    <col min="46" max="46" width="9.14" hidden="1"/>
    <col min="47" max="47" width="9.14" hidden="1"/>
    <col min="48" max="48" width="9.14" hidden="1"/>
    <col min="49" max="49" width="9.14" hidden="1"/>
    <col min="50" max="50" width="9.14" hidden="1"/>
    <col min="51" max="51" width="9.14" hidden="1"/>
    <col min="52" max="52" width="9.14" hidden="1"/>
    <col min="53" max="53" width="9.14" hidden="1"/>
    <col min="54" max="54" width="9.14" hidden="1"/>
    <col min="55" max="55" width="9.14" hidden="1"/>
    <col min="56" max="56" width="9.14" hidden="1"/>
    <col min="57" max="57" width="9.14" hidden="1"/>
    <col min="58" max="58" width="9.14" hidden="1"/>
    <col min="59" max="59" width="9.14" hidden="1"/>
    <col min="60" max="60" width="9.14" hidden="1"/>
    <col min="61" max="61" width="9.14" hidden="1"/>
    <col min="62" max="62" width="9.14" hidden="1"/>
    <col min="63" max="63" width="9.14" hidden="1"/>
    <col min="64" max="64" width="9.14" hidden="1"/>
    <col min="65" max="65" width="9.14" hidden="1"/>
  </cols>
  <sheetData>
    <row r="2" ht="36.96" customHeight="1">
      <c r="L2"/>
      <c r="AT2" s="14" t="s">
        <v>78</v>
      </c>
    </row>
    <row r="3" ht="6.96" customHeight="1">
      <c r="B3" s="122"/>
      <c r="C3" s="123"/>
      <c r="D3" s="123"/>
      <c r="E3" s="123"/>
      <c r="F3" s="123"/>
      <c r="G3" s="123"/>
      <c r="H3" s="123"/>
      <c r="I3" s="124"/>
      <c r="J3" s="123"/>
      <c r="K3" s="123"/>
      <c r="L3" s="17"/>
      <c r="AT3" s="14" t="s">
        <v>79</v>
      </c>
    </row>
    <row r="4" ht="24.96" customHeight="1">
      <c r="B4" s="17"/>
      <c r="D4" s="125" t="s">
        <v>83</v>
      </c>
      <c r="L4" s="17"/>
      <c r="M4" s="21" t="s">
        <v>10</v>
      </c>
      <c r="AT4" s="14" t="s">
        <v>4</v>
      </c>
    </row>
    <row r="5" ht="6.96" customHeight="1">
      <c r="B5" s="17"/>
      <c r="L5" s="17"/>
    </row>
    <row r="6" ht="12" customHeight="1">
      <c r="B6" s="17"/>
      <c r="D6" s="126" t="s">
        <v>16</v>
      </c>
      <c r="L6" s="17"/>
    </row>
    <row r="7" ht="15.02609" customHeight="1">
      <c r="B7" s="17"/>
      <c r="E7" s="127" t="str">
        <f>'Rekapitulace stavby'!K6</f>
        <v>Oprava MK ul. Stradinská, Kostelec nad Orlicí, objekty vodohospodářské SO 301,302,303, řád B, stoka B</v>
      </c>
      <c r="F7" s="126"/>
      <c r="G7" s="126"/>
      <c r="H7" s="126"/>
      <c r="L7" s="17"/>
    </row>
    <row r="8" s="1" customFormat="1" ht="12" customHeight="1">
      <c r="B8" s="40"/>
      <c r="D8" s="126" t="s">
        <v>84</v>
      </c>
      <c r="I8" s="128"/>
      <c r="L8" s="40"/>
    </row>
    <row r="9" s="1" customFormat="1" ht="36.96" customHeight="1">
      <c r="B9" s="40"/>
      <c r="E9" s="129" t="s">
        <v>85</v>
      </c>
      <c r="F9" s="1"/>
      <c r="G9" s="1"/>
      <c r="H9" s="1"/>
      <c r="I9" s="128"/>
      <c r="L9" s="40"/>
    </row>
    <row r="10" s="1" customFormat="1">
      <c r="B10" s="40"/>
      <c r="I10" s="128"/>
      <c r="L10" s="40"/>
    </row>
    <row r="11" s="1" customFormat="1" ht="12" customHeight="1">
      <c r="B11" s="40"/>
      <c r="D11" s="126" t="s">
        <v>18</v>
      </c>
      <c r="F11" s="14" t="s">
        <v>1</v>
      </c>
      <c r="I11" s="130" t="s">
        <v>19</v>
      </c>
      <c r="J11" s="14" t="s">
        <v>1</v>
      </c>
      <c r="L11" s="40"/>
    </row>
    <row r="12" s="1" customFormat="1" ht="12" customHeight="1">
      <c r="B12" s="40"/>
      <c r="D12" s="126" t="s">
        <v>20</v>
      </c>
      <c r="F12" s="14" t="s">
        <v>21</v>
      </c>
      <c r="I12" s="130" t="s">
        <v>22</v>
      </c>
      <c r="J12" s="131" t="str">
        <f>'Rekapitulace stavby'!AN8</f>
        <v>10. 9. 2019</v>
      </c>
      <c r="L12" s="40"/>
    </row>
    <row r="13" s="1" customFormat="1" ht="10.8" customHeight="1">
      <c r="B13" s="40"/>
      <c r="I13" s="128"/>
      <c r="L13" s="40"/>
    </row>
    <row r="14" s="1" customFormat="1" ht="12" customHeight="1">
      <c r="B14" s="40"/>
      <c r="D14" s="126" t="s">
        <v>24</v>
      </c>
      <c r="I14" s="130" t="s">
        <v>25</v>
      </c>
      <c r="J14" s="14" t="str">
        <f>IF('Rekapitulace stavby'!AN10="","",'Rekapitulace stavby'!AN10)</f>
        <v/>
      </c>
      <c r="L14" s="40"/>
    </row>
    <row r="15" s="1" customFormat="1" ht="18" customHeight="1">
      <c r="B15" s="40"/>
      <c r="E15" s="14" t="str">
        <f>IF('Rekapitulace stavby'!E11="","",'Rekapitulace stavby'!E11)</f>
        <v>Město Kostelec nad Orlicí, Palackého náměstí 38</v>
      </c>
      <c r="I15" s="130" t="s">
        <v>27</v>
      </c>
      <c r="J15" s="14" t="str">
        <f>IF('Rekapitulace stavby'!AN11="","",'Rekapitulace stavby'!AN11)</f>
        <v/>
      </c>
      <c r="L15" s="40"/>
    </row>
    <row r="16" s="1" customFormat="1" ht="6.96" customHeight="1">
      <c r="B16" s="40"/>
      <c r="I16" s="128"/>
      <c r="L16" s="40"/>
    </row>
    <row r="17" s="1" customFormat="1" ht="12" customHeight="1">
      <c r="B17" s="40"/>
      <c r="D17" s="126" t="s">
        <v>28</v>
      </c>
      <c r="I17" s="130" t="s">
        <v>25</v>
      </c>
      <c r="J17" s="30" t="str">
        <f>'Rekapitulace stavby'!AN13</f>
        <v>Vyplň údaj</v>
      </c>
      <c r="L17" s="40"/>
    </row>
    <row r="18" s="1" customFormat="1" ht="18" customHeight="1">
      <c r="B18" s="40"/>
      <c r="E18" s="30" t="str">
        <f>'Rekapitulace stavby'!E14</f>
        <v>Vyplň údaj</v>
      </c>
      <c r="F18" s="14"/>
      <c r="G18" s="14"/>
      <c r="H18" s="14"/>
      <c r="I18" s="130" t="s">
        <v>27</v>
      </c>
      <c r="J18" s="30" t="str">
        <f>'Rekapitulace stavby'!AN14</f>
        <v>Vyplň údaj</v>
      </c>
      <c r="L18" s="40"/>
    </row>
    <row r="19" s="1" customFormat="1" ht="6.96" customHeight="1">
      <c r="B19" s="40"/>
      <c r="I19" s="128"/>
      <c r="L19" s="40"/>
    </row>
    <row r="20" s="1" customFormat="1" ht="12" customHeight="1">
      <c r="B20" s="40"/>
      <c r="D20" s="126" t="s">
        <v>30</v>
      </c>
      <c r="I20" s="130" t="s">
        <v>25</v>
      </c>
      <c r="J20" s="14" t="str">
        <f>IF('Rekapitulace stavby'!AN16="","",'Rekapitulace stavby'!AN16)</f>
        <v/>
      </c>
      <c r="L20" s="40"/>
    </row>
    <row r="21" s="1" customFormat="1" ht="18" customHeight="1">
      <c r="B21" s="40"/>
      <c r="E21" s="14" t="str">
        <f>IF('Rekapitulace stavby'!E17="","",'Rekapitulace stavby'!E17)</f>
        <v>Lucie Brandová, DiS.</v>
      </c>
      <c r="I21" s="130" t="s">
        <v>27</v>
      </c>
      <c r="J21" s="14" t="str">
        <f>IF('Rekapitulace stavby'!AN17="","",'Rekapitulace stavby'!AN17)</f>
        <v/>
      </c>
      <c r="L21" s="40"/>
    </row>
    <row r="22" s="1" customFormat="1" ht="6.96" customHeight="1">
      <c r="B22" s="40"/>
      <c r="I22" s="128"/>
      <c r="L22" s="40"/>
    </row>
    <row r="23" s="1" customFormat="1" ht="12" customHeight="1">
      <c r="B23" s="40"/>
      <c r="D23" s="126" t="s">
        <v>33</v>
      </c>
      <c r="I23" s="130" t="s">
        <v>25</v>
      </c>
      <c r="J23" s="14" t="str">
        <f>IF('Rekapitulace stavby'!AN19="","",'Rekapitulace stavby'!AN19)</f>
        <v/>
      </c>
      <c r="L23" s="40"/>
    </row>
    <row r="24" s="1" customFormat="1" ht="18" customHeight="1">
      <c r="B24" s="40"/>
      <c r="E24" s="14" t="str">
        <f>IF('Rekapitulace stavby'!E20="","",'Rekapitulace stavby'!E20)</f>
        <v xml:space="preserve"> </v>
      </c>
      <c r="I24" s="130" t="s">
        <v>27</v>
      </c>
      <c r="J24" s="14" t="str">
        <f>IF('Rekapitulace stavby'!AN20="","",'Rekapitulace stavby'!AN20)</f>
        <v/>
      </c>
      <c r="L24" s="40"/>
    </row>
    <row r="25" s="1" customFormat="1" ht="6.96" customHeight="1">
      <c r="B25" s="40"/>
      <c r="I25" s="128"/>
      <c r="L25" s="40"/>
    </row>
    <row r="26" s="1" customFormat="1" ht="12" customHeight="1">
      <c r="B26" s="40"/>
      <c r="D26" s="126" t="s">
        <v>34</v>
      </c>
      <c r="I26" s="128"/>
      <c r="L26" s="40"/>
    </row>
    <row r="27" s="6" customFormat="1" ht="15.02609" customHeight="1">
      <c r="B27" s="132"/>
      <c r="E27" s="133" t="s">
        <v>1</v>
      </c>
      <c r="F27" s="133"/>
      <c r="G27" s="133"/>
      <c r="H27" s="133"/>
      <c r="I27" s="134"/>
      <c r="L27" s="132"/>
    </row>
    <row r="28" s="1" customFormat="1" ht="6.96" customHeight="1">
      <c r="B28" s="40"/>
      <c r="I28" s="128"/>
      <c r="L28" s="40"/>
    </row>
    <row r="29" s="1" customFormat="1" ht="6.96" customHeight="1">
      <c r="B29" s="40"/>
      <c r="D29" s="68"/>
      <c r="E29" s="68"/>
      <c r="F29" s="68"/>
      <c r="G29" s="68"/>
      <c r="H29" s="68"/>
      <c r="I29" s="135"/>
      <c r="J29" s="68"/>
      <c r="K29" s="68"/>
      <c r="L29" s="40"/>
    </row>
    <row r="30" s="1" customFormat="1" ht="25.44" customHeight="1">
      <c r="B30" s="40"/>
      <c r="D30" s="136" t="s">
        <v>35</v>
      </c>
      <c r="I30" s="128"/>
      <c r="J30" s="137">
        <f>ROUND(J88, 2)</f>
        <v>0</v>
      </c>
      <c r="L30" s="40"/>
    </row>
    <row r="31" s="1" customFormat="1" ht="6.96" customHeight="1">
      <c r="B31" s="40"/>
      <c r="D31" s="68"/>
      <c r="E31" s="68"/>
      <c r="F31" s="68"/>
      <c r="G31" s="68"/>
      <c r="H31" s="68"/>
      <c r="I31" s="135"/>
      <c r="J31" s="68"/>
      <c r="K31" s="68"/>
      <c r="L31" s="40"/>
    </row>
    <row r="32" s="1" customFormat="1" ht="14.4" customHeight="1">
      <c r="B32" s="40"/>
      <c r="F32" s="138" t="s">
        <v>37</v>
      </c>
      <c r="I32" s="139" t="s">
        <v>36</v>
      </c>
      <c r="J32" s="138" t="s">
        <v>38</v>
      </c>
      <c r="L32" s="40"/>
    </row>
    <row r="33" s="1" customFormat="1" ht="14.4" customHeight="1">
      <c r="B33" s="40"/>
      <c r="D33" s="126" t="s">
        <v>39</v>
      </c>
      <c r="E33" s="126" t="s">
        <v>40</v>
      </c>
      <c r="F33" s="140">
        <f>ROUND((SUM(BE88:BE235)),  2)</f>
        <v>0</v>
      </c>
      <c r="I33" s="141">
        <v>0.20999999999999999</v>
      </c>
      <c r="J33" s="140">
        <f>ROUND(((SUM(BE88:BE235))*I33),  2)</f>
        <v>0</v>
      </c>
      <c r="L33" s="40"/>
    </row>
    <row r="34" s="1" customFormat="1" ht="14.4" customHeight="1">
      <c r="B34" s="40"/>
      <c r="E34" s="126" t="s">
        <v>41</v>
      </c>
      <c r="F34" s="140">
        <f>ROUND((SUM(BF88:BF235)),  2)</f>
        <v>0</v>
      </c>
      <c r="I34" s="141">
        <v>0.14999999999999999</v>
      </c>
      <c r="J34" s="140">
        <f>ROUND(((SUM(BF88:BF235))*I34),  2)</f>
        <v>0</v>
      </c>
      <c r="L34" s="40"/>
    </row>
    <row r="35" hidden="1" s="1" customFormat="1" ht="14.4" customHeight="1">
      <c r="B35" s="40"/>
      <c r="E35" s="126" t="s">
        <v>42</v>
      </c>
      <c r="F35" s="140">
        <f>ROUND((SUM(BG88:BG235)),  2)</f>
        <v>0</v>
      </c>
      <c r="I35" s="141">
        <v>0.20999999999999999</v>
      </c>
      <c r="J35" s="140">
        <f>0</f>
        <v>0</v>
      </c>
      <c r="L35" s="40"/>
    </row>
    <row r="36" hidden="1" s="1" customFormat="1" ht="14.4" customHeight="1">
      <c r="B36" s="40"/>
      <c r="E36" s="126" t="s">
        <v>43</v>
      </c>
      <c r="F36" s="140">
        <f>ROUND((SUM(BH88:BH235)),  2)</f>
        <v>0</v>
      </c>
      <c r="I36" s="141">
        <v>0.14999999999999999</v>
      </c>
      <c r="J36" s="140">
        <f>0</f>
        <v>0</v>
      </c>
      <c r="L36" s="40"/>
    </row>
    <row r="37" hidden="1" s="1" customFormat="1" ht="14.4" customHeight="1">
      <c r="B37" s="40"/>
      <c r="E37" s="126" t="s">
        <v>44</v>
      </c>
      <c r="F37" s="140">
        <f>ROUND((SUM(BI88:BI235)),  2)</f>
        <v>0</v>
      </c>
      <c r="I37" s="141">
        <v>0</v>
      </c>
      <c r="J37" s="140">
        <f>0</f>
        <v>0</v>
      </c>
      <c r="L37" s="40"/>
    </row>
    <row r="38" s="1" customFormat="1" ht="6.96" customHeight="1">
      <c r="B38" s="40"/>
      <c r="I38" s="128"/>
      <c r="L38" s="40"/>
    </row>
    <row r="39" s="1" customFormat="1" ht="25.44" customHeight="1">
      <c r="B39" s="40"/>
      <c r="C39" s="142"/>
      <c r="D39" s="143" t="s">
        <v>45</v>
      </c>
      <c r="E39" s="144"/>
      <c r="F39" s="144"/>
      <c r="G39" s="145" t="s">
        <v>46</v>
      </c>
      <c r="H39" s="146" t="s">
        <v>47</v>
      </c>
      <c r="I39" s="147"/>
      <c r="J39" s="148">
        <f>SUM(J30:J37)</f>
        <v>0</v>
      </c>
      <c r="K39" s="149"/>
      <c r="L39" s="40"/>
    </row>
    <row r="40" s="1" customFormat="1" ht="14.4" customHeight="1">
      <c r="B40" s="150"/>
      <c r="C40" s="151"/>
      <c r="D40" s="151"/>
      <c r="E40" s="151"/>
      <c r="F40" s="151"/>
      <c r="G40" s="151"/>
      <c r="H40" s="151"/>
      <c r="I40" s="152"/>
      <c r="J40" s="151"/>
      <c r="K40" s="151"/>
      <c r="L40" s="40"/>
    </row>
    <row r="44" s="1" customFormat="1" ht="6.96" customHeight="1">
      <c r="B44" s="153"/>
      <c r="C44" s="154"/>
      <c r="D44" s="154"/>
      <c r="E44" s="154"/>
      <c r="F44" s="154"/>
      <c r="G44" s="154"/>
      <c r="H44" s="154"/>
      <c r="I44" s="155"/>
      <c r="J44" s="154"/>
      <c r="K44" s="154"/>
      <c r="L44" s="40"/>
    </row>
    <row r="45" s="1" customFormat="1" ht="24.96" customHeight="1">
      <c r="B45" s="35"/>
      <c r="C45" s="20" t="s">
        <v>86</v>
      </c>
      <c r="D45" s="36"/>
      <c r="E45" s="36"/>
      <c r="F45" s="36"/>
      <c r="G45" s="36"/>
      <c r="H45" s="36"/>
      <c r="I45" s="128"/>
      <c r="J45" s="36"/>
      <c r="K45" s="36"/>
      <c r="L45" s="40"/>
    </row>
    <row r="46" s="1" customFormat="1" ht="6.96" customHeight="1">
      <c r="B46" s="35"/>
      <c r="C46" s="36"/>
      <c r="D46" s="36"/>
      <c r="E46" s="36"/>
      <c r="F46" s="36"/>
      <c r="G46" s="36"/>
      <c r="H46" s="36"/>
      <c r="I46" s="128"/>
      <c r="J46" s="36"/>
      <c r="K46" s="36"/>
      <c r="L46" s="40"/>
    </row>
    <row r="47" s="1" customFormat="1" ht="12" customHeight="1">
      <c r="B47" s="35"/>
      <c r="C47" s="29" t="s">
        <v>16</v>
      </c>
      <c r="D47" s="36"/>
      <c r="E47" s="36"/>
      <c r="F47" s="36"/>
      <c r="G47" s="36"/>
      <c r="H47" s="36"/>
      <c r="I47" s="128"/>
      <c r="J47" s="36"/>
      <c r="K47" s="36"/>
      <c r="L47" s="40"/>
    </row>
    <row r="48" s="1" customFormat="1" ht="15.02609" customHeight="1">
      <c r="B48" s="35"/>
      <c r="C48" s="36"/>
      <c r="D48" s="36"/>
      <c r="E48" s="156" t="str">
        <f>E7</f>
        <v>Oprava MK ul. Stradinská, Kostelec nad Orlicí, objekty vodohospodářské SO 301,302,303, řád B, stoka B</v>
      </c>
      <c r="F48" s="29"/>
      <c r="G48" s="29"/>
      <c r="H48" s="29"/>
      <c r="I48" s="128"/>
      <c r="J48" s="36"/>
      <c r="K48" s="36"/>
      <c r="L48" s="40"/>
    </row>
    <row r="49" s="1" customFormat="1" ht="12" customHeight="1">
      <c r="B49" s="35"/>
      <c r="C49" s="29" t="s">
        <v>84</v>
      </c>
      <c r="D49" s="36"/>
      <c r="E49" s="36"/>
      <c r="F49" s="36"/>
      <c r="G49" s="36"/>
      <c r="H49" s="36"/>
      <c r="I49" s="128"/>
      <c r="J49" s="36"/>
      <c r="K49" s="36"/>
      <c r="L49" s="40"/>
    </row>
    <row r="50" s="1" customFormat="1" ht="15.02609" customHeight="1">
      <c r="B50" s="35"/>
      <c r="C50" s="36"/>
      <c r="D50" s="36"/>
      <c r="E50" s="61" t="str">
        <f>E9</f>
        <v>MT2019-11-Řád B - Řád B</v>
      </c>
      <c r="F50" s="36"/>
      <c r="G50" s="36"/>
      <c r="H50" s="36"/>
      <c r="I50" s="128"/>
      <c r="J50" s="36"/>
      <c r="K50" s="36"/>
      <c r="L50" s="40"/>
    </row>
    <row r="51" s="1" customFormat="1" ht="6.96" customHeight="1">
      <c r="B51" s="35"/>
      <c r="C51" s="36"/>
      <c r="D51" s="36"/>
      <c r="E51" s="36"/>
      <c r="F51" s="36"/>
      <c r="G51" s="36"/>
      <c r="H51" s="36"/>
      <c r="I51" s="128"/>
      <c r="J51" s="36"/>
      <c r="K51" s="36"/>
      <c r="L51" s="40"/>
    </row>
    <row r="52" s="1" customFormat="1" ht="12" customHeight="1">
      <c r="B52" s="35"/>
      <c r="C52" s="29" t="s">
        <v>20</v>
      </c>
      <c r="D52" s="36"/>
      <c r="E52" s="36"/>
      <c r="F52" s="24" t="str">
        <f>F12</f>
        <v xml:space="preserve"> </v>
      </c>
      <c r="G52" s="36"/>
      <c r="H52" s="36"/>
      <c r="I52" s="130" t="s">
        <v>22</v>
      </c>
      <c r="J52" s="64" t="str">
        <f>IF(J12="","",J12)</f>
        <v>10. 9. 2019</v>
      </c>
      <c r="K52" s="36"/>
      <c r="L52" s="40"/>
    </row>
    <row r="53" s="1" customFormat="1" ht="6.96" customHeight="1">
      <c r="B53" s="35"/>
      <c r="C53" s="36"/>
      <c r="D53" s="36"/>
      <c r="E53" s="36"/>
      <c r="F53" s="36"/>
      <c r="G53" s="36"/>
      <c r="H53" s="36"/>
      <c r="I53" s="128"/>
      <c r="J53" s="36"/>
      <c r="K53" s="36"/>
      <c r="L53" s="40"/>
    </row>
    <row r="54" s="1" customFormat="1" ht="13.04348" customHeight="1">
      <c r="B54" s="35"/>
      <c r="C54" s="29" t="s">
        <v>24</v>
      </c>
      <c r="D54" s="36"/>
      <c r="E54" s="36"/>
      <c r="F54" s="24" t="str">
        <f>E15</f>
        <v>Město Kostelec nad Orlicí, Palackého náměstí 38</v>
      </c>
      <c r="G54" s="36"/>
      <c r="H54" s="36"/>
      <c r="I54" s="130" t="s">
        <v>30</v>
      </c>
      <c r="J54" s="33" t="str">
        <f>E21</f>
        <v>Lucie Brandová, DiS.</v>
      </c>
      <c r="K54" s="36"/>
      <c r="L54" s="40"/>
    </row>
    <row r="55" s="1" customFormat="1" ht="13.04348" customHeight="1">
      <c r="B55" s="35"/>
      <c r="C55" s="29" t="s">
        <v>28</v>
      </c>
      <c r="D55" s="36"/>
      <c r="E55" s="36"/>
      <c r="F55" s="24" t="str">
        <f>IF(E18="","",E18)</f>
        <v>Vyplň údaj</v>
      </c>
      <c r="G55" s="36"/>
      <c r="H55" s="36"/>
      <c r="I55" s="130" t="s">
        <v>33</v>
      </c>
      <c r="J55" s="33" t="str">
        <f>E24</f>
        <v xml:space="preserve"> </v>
      </c>
      <c r="K55" s="36"/>
      <c r="L55" s="40"/>
    </row>
    <row r="56" s="1" customFormat="1" ht="10.32" customHeight="1">
      <c r="B56" s="35"/>
      <c r="C56" s="36"/>
      <c r="D56" s="36"/>
      <c r="E56" s="36"/>
      <c r="F56" s="36"/>
      <c r="G56" s="36"/>
      <c r="H56" s="36"/>
      <c r="I56" s="128"/>
      <c r="J56" s="36"/>
      <c r="K56" s="36"/>
      <c r="L56" s="40"/>
    </row>
    <row r="57" s="1" customFormat="1" ht="29.28" customHeight="1">
      <c r="B57" s="35"/>
      <c r="C57" s="157" t="s">
        <v>87</v>
      </c>
      <c r="D57" s="158"/>
      <c r="E57" s="158"/>
      <c r="F57" s="158"/>
      <c r="G57" s="158"/>
      <c r="H57" s="158"/>
      <c r="I57" s="159"/>
      <c r="J57" s="160" t="s">
        <v>88</v>
      </c>
      <c r="K57" s="158"/>
      <c r="L57" s="40"/>
    </row>
    <row r="58" s="1" customFormat="1" ht="10.32" customHeight="1">
      <c r="B58" s="35"/>
      <c r="C58" s="36"/>
      <c r="D58" s="36"/>
      <c r="E58" s="36"/>
      <c r="F58" s="36"/>
      <c r="G58" s="36"/>
      <c r="H58" s="36"/>
      <c r="I58" s="128"/>
      <c r="J58" s="36"/>
      <c r="K58" s="36"/>
      <c r="L58" s="40"/>
    </row>
    <row r="59" s="1" customFormat="1" ht="22.8" customHeight="1">
      <c r="B59" s="35"/>
      <c r="C59" s="161" t="s">
        <v>89</v>
      </c>
      <c r="D59" s="36"/>
      <c r="E59" s="36"/>
      <c r="F59" s="36"/>
      <c r="G59" s="36"/>
      <c r="H59" s="36"/>
      <c r="I59" s="128"/>
      <c r="J59" s="95">
        <f>J88</f>
        <v>0</v>
      </c>
      <c r="K59" s="36"/>
      <c r="L59" s="40"/>
      <c r="AU59" s="14" t="s">
        <v>90</v>
      </c>
    </row>
    <row r="60" s="7" customFormat="1" ht="24.96" customHeight="1">
      <c r="B60" s="162"/>
      <c r="C60" s="163"/>
      <c r="D60" s="164" t="s">
        <v>91</v>
      </c>
      <c r="E60" s="165"/>
      <c r="F60" s="165"/>
      <c r="G60" s="165"/>
      <c r="H60" s="165"/>
      <c r="I60" s="166"/>
      <c r="J60" s="167">
        <f>J89</f>
        <v>0</v>
      </c>
      <c r="K60" s="163"/>
      <c r="L60" s="168"/>
    </row>
    <row r="61" s="8" customFormat="1" ht="19.92" customHeight="1">
      <c r="B61" s="169"/>
      <c r="C61" s="170"/>
      <c r="D61" s="171" t="s">
        <v>92</v>
      </c>
      <c r="E61" s="172"/>
      <c r="F61" s="172"/>
      <c r="G61" s="172"/>
      <c r="H61" s="172"/>
      <c r="I61" s="173"/>
      <c r="J61" s="174">
        <f>J90</f>
        <v>0</v>
      </c>
      <c r="K61" s="170"/>
      <c r="L61" s="175"/>
    </row>
    <row r="62" s="8" customFormat="1" ht="19.92" customHeight="1">
      <c r="B62" s="169"/>
      <c r="C62" s="170"/>
      <c r="D62" s="171" t="s">
        <v>93</v>
      </c>
      <c r="E62" s="172"/>
      <c r="F62" s="172"/>
      <c r="G62" s="172"/>
      <c r="H62" s="172"/>
      <c r="I62" s="173"/>
      <c r="J62" s="174">
        <f>J173</f>
        <v>0</v>
      </c>
      <c r="K62" s="170"/>
      <c r="L62" s="175"/>
    </row>
    <row r="63" s="8" customFormat="1" ht="19.92" customHeight="1">
      <c r="B63" s="169"/>
      <c r="C63" s="170"/>
      <c r="D63" s="171" t="s">
        <v>94</v>
      </c>
      <c r="E63" s="172"/>
      <c r="F63" s="172"/>
      <c r="G63" s="172"/>
      <c r="H63" s="172"/>
      <c r="I63" s="173"/>
      <c r="J63" s="174">
        <f>J178</f>
        <v>0</v>
      </c>
      <c r="K63" s="170"/>
      <c r="L63" s="175"/>
    </row>
    <row r="64" s="8" customFormat="1" ht="19.92" customHeight="1">
      <c r="B64" s="169"/>
      <c r="C64" s="170"/>
      <c r="D64" s="171" t="s">
        <v>95</v>
      </c>
      <c r="E64" s="172"/>
      <c r="F64" s="172"/>
      <c r="G64" s="172"/>
      <c r="H64" s="172"/>
      <c r="I64" s="173"/>
      <c r="J64" s="174">
        <f>J226</f>
        <v>0</v>
      </c>
      <c r="K64" s="170"/>
      <c r="L64" s="175"/>
    </row>
    <row r="65" s="7" customFormat="1" ht="24.96" customHeight="1">
      <c r="B65" s="162"/>
      <c r="C65" s="163"/>
      <c r="D65" s="164" t="s">
        <v>96</v>
      </c>
      <c r="E65" s="165"/>
      <c r="F65" s="165"/>
      <c r="G65" s="165"/>
      <c r="H65" s="165"/>
      <c r="I65" s="166"/>
      <c r="J65" s="167">
        <f>J228</f>
        <v>0</v>
      </c>
      <c r="K65" s="163"/>
      <c r="L65" s="168"/>
    </row>
    <row r="66" s="8" customFormat="1" ht="19.92" customHeight="1">
      <c r="B66" s="169"/>
      <c r="C66" s="170"/>
      <c r="D66" s="171" t="s">
        <v>97</v>
      </c>
      <c r="E66" s="172"/>
      <c r="F66" s="172"/>
      <c r="G66" s="172"/>
      <c r="H66" s="172"/>
      <c r="I66" s="173"/>
      <c r="J66" s="174">
        <f>J229</f>
        <v>0</v>
      </c>
      <c r="K66" s="170"/>
      <c r="L66" s="175"/>
    </row>
    <row r="67" s="8" customFormat="1" ht="19.92" customHeight="1">
      <c r="B67" s="169"/>
      <c r="C67" s="170"/>
      <c r="D67" s="171" t="s">
        <v>98</v>
      </c>
      <c r="E67" s="172"/>
      <c r="F67" s="172"/>
      <c r="G67" s="172"/>
      <c r="H67" s="172"/>
      <c r="I67" s="173"/>
      <c r="J67" s="174">
        <f>J232</f>
        <v>0</v>
      </c>
      <c r="K67" s="170"/>
      <c r="L67" s="175"/>
    </row>
    <row r="68" s="8" customFormat="1" ht="19.92" customHeight="1">
      <c r="B68" s="169"/>
      <c r="C68" s="170"/>
      <c r="D68" s="171" t="s">
        <v>99</v>
      </c>
      <c r="E68" s="172"/>
      <c r="F68" s="172"/>
      <c r="G68" s="172"/>
      <c r="H68" s="172"/>
      <c r="I68" s="173"/>
      <c r="J68" s="174">
        <f>J234</f>
        <v>0</v>
      </c>
      <c r="K68" s="170"/>
      <c r="L68" s="175"/>
    </row>
    <row r="69" s="1" customFormat="1" ht="21.84" customHeight="1">
      <c r="B69" s="35"/>
      <c r="C69" s="36"/>
      <c r="D69" s="36"/>
      <c r="E69" s="36"/>
      <c r="F69" s="36"/>
      <c r="G69" s="36"/>
      <c r="H69" s="36"/>
      <c r="I69" s="128"/>
      <c r="J69" s="36"/>
      <c r="K69" s="36"/>
      <c r="L69" s="40"/>
    </row>
    <row r="70" s="1" customFormat="1" ht="6.96" customHeight="1">
      <c r="B70" s="54"/>
      <c r="C70" s="55"/>
      <c r="D70" s="55"/>
      <c r="E70" s="55"/>
      <c r="F70" s="55"/>
      <c r="G70" s="55"/>
      <c r="H70" s="55"/>
      <c r="I70" s="152"/>
      <c r="J70" s="55"/>
      <c r="K70" s="55"/>
      <c r="L70" s="40"/>
    </row>
    <row r="74" s="1" customFormat="1" ht="6.96" customHeight="1">
      <c r="B74" s="56"/>
      <c r="C74" s="57"/>
      <c r="D74" s="57"/>
      <c r="E74" s="57"/>
      <c r="F74" s="57"/>
      <c r="G74" s="57"/>
      <c r="H74" s="57"/>
      <c r="I74" s="155"/>
      <c r="J74" s="57"/>
      <c r="K74" s="57"/>
      <c r="L74" s="40"/>
    </row>
    <row r="75" s="1" customFormat="1" ht="24.96" customHeight="1">
      <c r="B75" s="35"/>
      <c r="C75" s="20" t="s">
        <v>100</v>
      </c>
      <c r="D75" s="36"/>
      <c r="E75" s="36"/>
      <c r="F75" s="36"/>
      <c r="G75" s="36"/>
      <c r="H75" s="36"/>
      <c r="I75" s="128"/>
      <c r="J75" s="36"/>
      <c r="K75" s="36"/>
      <c r="L75" s="40"/>
    </row>
    <row r="76" s="1" customFormat="1" ht="6.96" customHeight="1">
      <c r="B76" s="35"/>
      <c r="C76" s="36"/>
      <c r="D76" s="36"/>
      <c r="E76" s="36"/>
      <c r="F76" s="36"/>
      <c r="G76" s="36"/>
      <c r="H76" s="36"/>
      <c r="I76" s="128"/>
      <c r="J76" s="36"/>
      <c r="K76" s="36"/>
      <c r="L76" s="40"/>
    </row>
    <row r="77" s="1" customFormat="1" ht="12" customHeight="1">
      <c r="B77" s="35"/>
      <c r="C77" s="29" t="s">
        <v>16</v>
      </c>
      <c r="D77" s="36"/>
      <c r="E77" s="36"/>
      <c r="F77" s="36"/>
      <c r="G77" s="36"/>
      <c r="H77" s="36"/>
      <c r="I77" s="128"/>
      <c r="J77" s="36"/>
      <c r="K77" s="36"/>
      <c r="L77" s="40"/>
    </row>
    <row r="78" s="1" customFormat="1" ht="15.02609" customHeight="1">
      <c r="B78" s="35"/>
      <c r="C78" s="36"/>
      <c r="D78" s="36"/>
      <c r="E78" s="156" t="str">
        <f>E7</f>
        <v>Oprava MK ul. Stradinská, Kostelec nad Orlicí, objekty vodohospodářské SO 301,302,303, řád B, stoka B</v>
      </c>
      <c r="F78" s="29"/>
      <c r="G78" s="29"/>
      <c r="H78" s="29"/>
      <c r="I78" s="128"/>
      <c r="J78" s="36"/>
      <c r="K78" s="36"/>
      <c r="L78" s="40"/>
    </row>
    <row r="79" s="1" customFormat="1" ht="12" customHeight="1">
      <c r="B79" s="35"/>
      <c r="C79" s="29" t="s">
        <v>84</v>
      </c>
      <c r="D79" s="36"/>
      <c r="E79" s="36"/>
      <c r="F79" s="36"/>
      <c r="G79" s="36"/>
      <c r="H79" s="36"/>
      <c r="I79" s="128"/>
      <c r="J79" s="36"/>
      <c r="K79" s="36"/>
      <c r="L79" s="40"/>
    </row>
    <row r="80" s="1" customFormat="1" ht="15.02609" customHeight="1">
      <c r="B80" s="35"/>
      <c r="C80" s="36"/>
      <c r="D80" s="36"/>
      <c r="E80" s="61" t="str">
        <f>E9</f>
        <v>MT2019-11-Řád B - Řád B</v>
      </c>
      <c r="F80" s="36"/>
      <c r="G80" s="36"/>
      <c r="H80" s="36"/>
      <c r="I80" s="128"/>
      <c r="J80" s="36"/>
      <c r="K80" s="36"/>
      <c r="L80" s="40"/>
    </row>
    <row r="81" s="1" customFormat="1" ht="6.96" customHeight="1">
      <c r="B81" s="35"/>
      <c r="C81" s="36"/>
      <c r="D81" s="36"/>
      <c r="E81" s="36"/>
      <c r="F81" s="36"/>
      <c r="G81" s="36"/>
      <c r="H81" s="36"/>
      <c r="I81" s="128"/>
      <c r="J81" s="36"/>
      <c r="K81" s="36"/>
      <c r="L81" s="40"/>
    </row>
    <row r="82" s="1" customFormat="1" ht="12" customHeight="1">
      <c r="B82" s="35"/>
      <c r="C82" s="29" t="s">
        <v>20</v>
      </c>
      <c r="D82" s="36"/>
      <c r="E82" s="36"/>
      <c r="F82" s="24" t="str">
        <f>F12</f>
        <v xml:space="preserve"> </v>
      </c>
      <c r="G82" s="36"/>
      <c r="H82" s="36"/>
      <c r="I82" s="130" t="s">
        <v>22</v>
      </c>
      <c r="J82" s="64" t="str">
        <f>IF(J12="","",J12)</f>
        <v>10. 9. 2019</v>
      </c>
      <c r="K82" s="36"/>
      <c r="L82" s="40"/>
    </row>
    <row r="83" s="1" customFormat="1" ht="6.96" customHeight="1">
      <c r="B83" s="35"/>
      <c r="C83" s="36"/>
      <c r="D83" s="36"/>
      <c r="E83" s="36"/>
      <c r="F83" s="36"/>
      <c r="G83" s="36"/>
      <c r="H83" s="36"/>
      <c r="I83" s="128"/>
      <c r="J83" s="36"/>
      <c r="K83" s="36"/>
      <c r="L83" s="40"/>
    </row>
    <row r="84" s="1" customFormat="1" ht="13.04348" customHeight="1">
      <c r="B84" s="35"/>
      <c r="C84" s="29" t="s">
        <v>24</v>
      </c>
      <c r="D84" s="36"/>
      <c r="E84" s="36"/>
      <c r="F84" s="24" t="str">
        <f>E15</f>
        <v>Město Kostelec nad Orlicí, Palackého náměstí 38</v>
      </c>
      <c r="G84" s="36"/>
      <c r="H84" s="36"/>
      <c r="I84" s="130" t="s">
        <v>30</v>
      </c>
      <c r="J84" s="33" t="str">
        <f>E21</f>
        <v>Lucie Brandová, DiS.</v>
      </c>
      <c r="K84" s="36"/>
      <c r="L84" s="40"/>
    </row>
    <row r="85" s="1" customFormat="1" ht="13.04348" customHeight="1">
      <c r="B85" s="35"/>
      <c r="C85" s="29" t="s">
        <v>28</v>
      </c>
      <c r="D85" s="36"/>
      <c r="E85" s="36"/>
      <c r="F85" s="24" t="str">
        <f>IF(E18="","",E18)</f>
        <v>Vyplň údaj</v>
      </c>
      <c r="G85" s="36"/>
      <c r="H85" s="36"/>
      <c r="I85" s="130" t="s">
        <v>33</v>
      </c>
      <c r="J85" s="33" t="str">
        <f>E24</f>
        <v xml:space="preserve"> </v>
      </c>
      <c r="K85" s="36"/>
      <c r="L85" s="40"/>
    </row>
    <row r="86" s="1" customFormat="1" ht="10.32" customHeight="1">
      <c r="B86" s="35"/>
      <c r="C86" s="36"/>
      <c r="D86" s="36"/>
      <c r="E86" s="36"/>
      <c r="F86" s="36"/>
      <c r="G86" s="36"/>
      <c r="H86" s="36"/>
      <c r="I86" s="128"/>
      <c r="J86" s="36"/>
      <c r="K86" s="36"/>
      <c r="L86" s="40"/>
    </row>
    <row r="87" s="9" customFormat="1" ht="29.28" customHeight="1">
      <c r="B87" s="176"/>
      <c r="C87" s="177" t="s">
        <v>101</v>
      </c>
      <c r="D87" s="178" t="s">
        <v>54</v>
      </c>
      <c r="E87" s="178" t="s">
        <v>50</v>
      </c>
      <c r="F87" s="178" t="s">
        <v>51</v>
      </c>
      <c r="G87" s="178" t="s">
        <v>102</v>
      </c>
      <c r="H87" s="178" t="s">
        <v>103</v>
      </c>
      <c r="I87" s="179" t="s">
        <v>104</v>
      </c>
      <c r="J87" s="180" t="s">
        <v>88</v>
      </c>
      <c r="K87" s="181" t="s">
        <v>105</v>
      </c>
      <c r="L87" s="182"/>
      <c r="M87" s="85" t="s">
        <v>1</v>
      </c>
      <c r="N87" s="86" t="s">
        <v>39</v>
      </c>
      <c r="O87" s="86" t="s">
        <v>106</v>
      </c>
      <c r="P87" s="86" t="s">
        <v>107</v>
      </c>
      <c r="Q87" s="86" t="s">
        <v>108</v>
      </c>
      <c r="R87" s="86" t="s">
        <v>109</v>
      </c>
      <c r="S87" s="86" t="s">
        <v>110</v>
      </c>
      <c r="T87" s="87" t="s">
        <v>111</v>
      </c>
    </row>
    <row r="88" s="1" customFormat="1" ht="22.8" customHeight="1">
      <c r="B88" s="35"/>
      <c r="C88" s="92" t="s">
        <v>112</v>
      </c>
      <c r="D88" s="36"/>
      <c r="E88" s="36"/>
      <c r="F88" s="36"/>
      <c r="G88" s="36"/>
      <c r="H88" s="36"/>
      <c r="I88" s="128"/>
      <c r="J88" s="183">
        <f>BK88</f>
        <v>0</v>
      </c>
      <c r="K88" s="36"/>
      <c r="L88" s="40"/>
      <c r="M88" s="88"/>
      <c r="N88" s="89"/>
      <c r="O88" s="89"/>
      <c r="P88" s="184">
        <f>P89+P228</f>
        <v>0</v>
      </c>
      <c r="Q88" s="89"/>
      <c r="R88" s="184">
        <f>R89+R228</f>
        <v>3.2765876000000009</v>
      </c>
      <c r="S88" s="89"/>
      <c r="T88" s="185">
        <f>T89+T228</f>
        <v>0</v>
      </c>
      <c r="AT88" s="14" t="s">
        <v>68</v>
      </c>
      <c r="AU88" s="14" t="s">
        <v>90</v>
      </c>
      <c r="BK88" s="186">
        <f>BK89+BK228</f>
        <v>0</v>
      </c>
    </row>
    <row r="89" s="10" customFormat="1" ht="25.92" customHeight="1">
      <c r="B89" s="187"/>
      <c r="C89" s="188"/>
      <c r="D89" s="189" t="s">
        <v>68</v>
      </c>
      <c r="E89" s="190" t="s">
        <v>113</v>
      </c>
      <c r="F89" s="190" t="s">
        <v>114</v>
      </c>
      <c r="G89" s="188"/>
      <c r="H89" s="188"/>
      <c r="I89" s="191"/>
      <c r="J89" s="192">
        <f>BK89</f>
        <v>0</v>
      </c>
      <c r="K89" s="188"/>
      <c r="L89" s="193"/>
      <c r="M89" s="194"/>
      <c r="N89" s="195"/>
      <c r="O89" s="195"/>
      <c r="P89" s="196">
        <f>P90+P173+P178+P226</f>
        <v>0</v>
      </c>
      <c r="Q89" s="195"/>
      <c r="R89" s="196">
        <f>R90+R173+R178+R226</f>
        <v>3.2765876000000009</v>
      </c>
      <c r="S89" s="195"/>
      <c r="T89" s="197">
        <f>T90+T173+T178+T226</f>
        <v>0</v>
      </c>
      <c r="AR89" s="198" t="s">
        <v>77</v>
      </c>
      <c r="AT89" s="199" t="s">
        <v>68</v>
      </c>
      <c r="AU89" s="199" t="s">
        <v>69</v>
      </c>
      <c r="AY89" s="198" t="s">
        <v>115</v>
      </c>
      <c r="BK89" s="200">
        <f>BK90+BK173+BK178+BK226</f>
        <v>0</v>
      </c>
    </row>
    <row r="90" s="10" customFormat="1" ht="22.8" customHeight="1">
      <c r="B90" s="187"/>
      <c r="C90" s="188"/>
      <c r="D90" s="189" t="s">
        <v>68</v>
      </c>
      <c r="E90" s="201" t="s">
        <v>77</v>
      </c>
      <c r="F90" s="201" t="s">
        <v>116</v>
      </c>
      <c r="G90" s="188"/>
      <c r="H90" s="188"/>
      <c r="I90" s="191"/>
      <c r="J90" s="202">
        <f>BK90</f>
        <v>0</v>
      </c>
      <c r="K90" s="188"/>
      <c r="L90" s="193"/>
      <c r="M90" s="194"/>
      <c r="N90" s="195"/>
      <c r="O90" s="195"/>
      <c r="P90" s="196">
        <f>SUM(P91:P172)</f>
        <v>0</v>
      </c>
      <c r="Q90" s="195"/>
      <c r="R90" s="196">
        <f>SUM(R91:R172)</f>
        <v>0.26283600000000001</v>
      </c>
      <c r="S90" s="195"/>
      <c r="T90" s="197">
        <f>SUM(T91:T172)</f>
        <v>0</v>
      </c>
      <c r="AR90" s="198" t="s">
        <v>77</v>
      </c>
      <c r="AT90" s="199" t="s">
        <v>68</v>
      </c>
      <c r="AU90" s="199" t="s">
        <v>77</v>
      </c>
      <c r="AY90" s="198" t="s">
        <v>115</v>
      </c>
      <c r="BK90" s="200">
        <f>SUM(BK91:BK172)</f>
        <v>0</v>
      </c>
    </row>
    <row r="91" s="1" customFormat="1" ht="15.02609" customHeight="1">
      <c r="B91" s="35"/>
      <c r="C91" s="203" t="s">
        <v>77</v>
      </c>
      <c r="D91" s="203" t="s">
        <v>117</v>
      </c>
      <c r="E91" s="204" t="s">
        <v>118</v>
      </c>
      <c r="F91" s="205" t="s">
        <v>119</v>
      </c>
      <c r="G91" s="206" t="s">
        <v>120</v>
      </c>
      <c r="H91" s="207">
        <v>17.550000000000001</v>
      </c>
      <c r="I91" s="208"/>
      <c r="J91" s="209">
        <f>ROUND(I91*H91,2)</f>
        <v>0</v>
      </c>
      <c r="K91" s="205" t="s">
        <v>121</v>
      </c>
      <c r="L91" s="40"/>
      <c r="M91" s="210" t="s">
        <v>1</v>
      </c>
      <c r="N91" s="211" t="s">
        <v>40</v>
      </c>
      <c r="O91" s="76"/>
      <c r="P91" s="212">
        <f>O91*H91</f>
        <v>0</v>
      </c>
      <c r="Q91" s="212">
        <v>0</v>
      </c>
      <c r="R91" s="212">
        <f>Q91*H91</f>
        <v>0</v>
      </c>
      <c r="S91" s="212">
        <v>0</v>
      </c>
      <c r="T91" s="213">
        <f>S91*H91</f>
        <v>0</v>
      </c>
      <c r="AR91" s="14" t="s">
        <v>122</v>
      </c>
      <c r="AT91" s="14" t="s">
        <v>117</v>
      </c>
      <c r="AU91" s="14" t="s">
        <v>79</v>
      </c>
      <c r="AY91" s="14" t="s">
        <v>115</v>
      </c>
      <c r="BE91" s="214">
        <f>IF(N91="základní",J91,0)</f>
        <v>0</v>
      </c>
      <c r="BF91" s="214">
        <f>IF(N91="snížená",J91,0)</f>
        <v>0</v>
      </c>
      <c r="BG91" s="214">
        <f>IF(N91="zákl. přenesená",J91,0)</f>
        <v>0</v>
      </c>
      <c r="BH91" s="214">
        <f>IF(N91="sníž. přenesená",J91,0)</f>
        <v>0</v>
      </c>
      <c r="BI91" s="214">
        <f>IF(N91="nulová",J91,0)</f>
        <v>0</v>
      </c>
      <c r="BJ91" s="14" t="s">
        <v>77</v>
      </c>
      <c r="BK91" s="214">
        <f>ROUND(I91*H91,2)</f>
        <v>0</v>
      </c>
      <c r="BL91" s="14" t="s">
        <v>122</v>
      </c>
      <c r="BM91" s="14" t="s">
        <v>123</v>
      </c>
    </row>
    <row r="92" s="11" customFormat="1">
      <c r="B92" s="215"/>
      <c r="C92" s="216"/>
      <c r="D92" s="217" t="s">
        <v>124</v>
      </c>
      <c r="E92" s="218" t="s">
        <v>1</v>
      </c>
      <c r="F92" s="219" t="s">
        <v>125</v>
      </c>
      <c r="G92" s="216"/>
      <c r="H92" s="220">
        <v>17.550000000000001</v>
      </c>
      <c r="I92" s="221"/>
      <c r="J92" s="216"/>
      <c r="K92" s="216"/>
      <c r="L92" s="222"/>
      <c r="M92" s="223"/>
      <c r="N92" s="224"/>
      <c r="O92" s="224"/>
      <c r="P92" s="224"/>
      <c r="Q92" s="224"/>
      <c r="R92" s="224"/>
      <c r="S92" s="224"/>
      <c r="T92" s="225"/>
      <c r="AT92" s="226" t="s">
        <v>124</v>
      </c>
      <c r="AU92" s="226" t="s">
        <v>79</v>
      </c>
      <c r="AV92" s="11" t="s">
        <v>79</v>
      </c>
      <c r="AW92" s="11" t="s">
        <v>32</v>
      </c>
      <c r="AX92" s="11" t="s">
        <v>77</v>
      </c>
      <c r="AY92" s="226" t="s">
        <v>115</v>
      </c>
    </row>
    <row r="93" s="1" customFormat="1" ht="15.02609" customHeight="1">
      <c r="B93" s="35"/>
      <c r="C93" s="203" t="s">
        <v>79</v>
      </c>
      <c r="D93" s="203" t="s">
        <v>117</v>
      </c>
      <c r="E93" s="204" t="s">
        <v>126</v>
      </c>
      <c r="F93" s="205" t="s">
        <v>127</v>
      </c>
      <c r="G93" s="206" t="s">
        <v>120</v>
      </c>
      <c r="H93" s="207">
        <v>123.93000000000001</v>
      </c>
      <c r="I93" s="208"/>
      <c r="J93" s="209">
        <f>ROUND(I93*H93,2)</f>
        <v>0</v>
      </c>
      <c r="K93" s="205" t="s">
        <v>121</v>
      </c>
      <c r="L93" s="40"/>
      <c r="M93" s="210" t="s">
        <v>1</v>
      </c>
      <c r="N93" s="211" t="s">
        <v>40</v>
      </c>
      <c r="O93" s="76"/>
      <c r="P93" s="212">
        <f>O93*H93</f>
        <v>0</v>
      </c>
      <c r="Q93" s="212">
        <v>0</v>
      </c>
      <c r="R93" s="212">
        <f>Q93*H93</f>
        <v>0</v>
      </c>
      <c r="S93" s="212">
        <v>0</v>
      </c>
      <c r="T93" s="213">
        <f>S93*H93</f>
        <v>0</v>
      </c>
      <c r="AR93" s="14" t="s">
        <v>122</v>
      </c>
      <c r="AT93" s="14" t="s">
        <v>117</v>
      </c>
      <c r="AU93" s="14" t="s">
        <v>79</v>
      </c>
      <c r="AY93" s="14" t="s">
        <v>115</v>
      </c>
      <c r="BE93" s="214">
        <f>IF(N93="základní",J93,0)</f>
        <v>0</v>
      </c>
      <c r="BF93" s="214">
        <f>IF(N93="snížená",J93,0)</f>
        <v>0</v>
      </c>
      <c r="BG93" s="214">
        <f>IF(N93="zákl. přenesená",J93,0)</f>
        <v>0</v>
      </c>
      <c r="BH93" s="214">
        <f>IF(N93="sníž. přenesená",J93,0)</f>
        <v>0</v>
      </c>
      <c r="BI93" s="214">
        <f>IF(N93="nulová",J93,0)</f>
        <v>0</v>
      </c>
      <c r="BJ93" s="14" t="s">
        <v>77</v>
      </c>
      <c r="BK93" s="214">
        <f>ROUND(I93*H93,2)</f>
        <v>0</v>
      </c>
      <c r="BL93" s="14" t="s">
        <v>122</v>
      </c>
      <c r="BM93" s="14" t="s">
        <v>128</v>
      </c>
    </row>
    <row r="94" s="11" customFormat="1">
      <c r="B94" s="215"/>
      <c r="C94" s="216"/>
      <c r="D94" s="217" t="s">
        <v>124</v>
      </c>
      <c r="E94" s="218" t="s">
        <v>1</v>
      </c>
      <c r="F94" s="219" t="s">
        <v>129</v>
      </c>
      <c r="G94" s="216"/>
      <c r="H94" s="220">
        <v>116.40000000000001</v>
      </c>
      <c r="I94" s="221"/>
      <c r="J94" s="216"/>
      <c r="K94" s="216"/>
      <c r="L94" s="222"/>
      <c r="M94" s="223"/>
      <c r="N94" s="224"/>
      <c r="O94" s="224"/>
      <c r="P94" s="224"/>
      <c r="Q94" s="224"/>
      <c r="R94" s="224"/>
      <c r="S94" s="224"/>
      <c r="T94" s="225"/>
      <c r="AT94" s="226" t="s">
        <v>124</v>
      </c>
      <c r="AU94" s="226" t="s">
        <v>79</v>
      </c>
      <c r="AV94" s="11" t="s">
        <v>79</v>
      </c>
      <c r="AW94" s="11" t="s">
        <v>32</v>
      </c>
      <c r="AX94" s="11" t="s">
        <v>69</v>
      </c>
      <c r="AY94" s="226" t="s">
        <v>115</v>
      </c>
    </row>
    <row r="95" s="11" customFormat="1">
      <c r="B95" s="215"/>
      <c r="C95" s="216"/>
      <c r="D95" s="217" t="s">
        <v>124</v>
      </c>
      <c r="E95" s="218" t="s">
        <v>1</v>
      </c>
      <c r="F95" s="219" t="s">
        <v>130</v>
      </c>
      <c r="G95" s="216"/>
      <c r="H95" s="220">
        <v>0.78000000000000003</v>
      </c>
      <c r="I95" s="221"/>
      <c r="J95" s="216"/>
      <c r="K95" s="216"/>
      <c r="L95" s="222"/>
      <c r="M95" s="223"/>
      <c r="N95" s="224"/>
      <c r="O95" s="224"/>
      <c r="P95" s="224"/>
      <c r="Q95" s="224"/>
      <c r="R95" s="224"/>
      <c r="S95" s="224"/>
      <c r="T95" s="225"/>
      <c r="AT95" s="226" t="s">
        <v>124</v>
      </c>
      <c r="AU95" s="226" t="s">
        <v>79</v>
      </c>
      <c r="AV95" s="11" t="s">
        <v>79</v>
      </c>
      <c r="AW95" s="11" t="s">
        <v>32</v>
      </c>
      <c r="AX95" s="11" t="s">
        <v>69</v>
      </c>
      <c r="AY95" s="226" t="s">
        <v>115</v>
      </c>
    </row>
    <row r="96" s="11" customFormat="1">
      <c r="B96" s="215"/>
      <c r="C96" s="216"/>
      <c r="D96" s="217" t="s">
        <v>124</v>
      </c>
      <c r="E96" s="218" t="s">
        <v>1</v>
      </c>
      <c r="F96" s="219" t="s">
        <v>131</v>
      </c>
      <c r="G96" s="216"/>
      <c r="H96" s="220">
        <v>6.75</v>
      </c>
      <c r="I96" s="221"/>
      <c r="J96" s="216"/>
      <c r="K96" s="216"/>
      <c r="L96" s="222"/>
      <c r="M96" s="223"/>
      <c r="N96" s="224"/>
      <c r="O96" s="224"/>
      <c r="P96" s="224"/>
      <c r="Q96" s="224"/>
      <c r="R96" s="224"/>
      <c r="S96" s="224"/>
      <c r="T96" s="225"/>
      <c r="AT96" s="226" t="s">
        <v>124</v>
      </c>
      <c r="AU96" s="226" t="s">
        <v>79</v>
      </c>
      <c r="AV96" s="11" t="s">
        <v>79</v>
      </c>
      <c r="AW96" s="11" t="s">
        <v>32</v>
      </c>
      <c r="AX96" s="11" t="s">
        <v>69</v>
      </c>
      <c r="AY96" s="226" t="s">
        <v>115</v>
      </c>
    </row>
    <row r="97" s="12" customFormat="1">
      <c r="B97" s="227"/>
      <c r="C97" s="228"/>
      <c r="D97" s="217" t="s">
        <v>124</v>
      </c>
      <c r="E97" s="229" t="s">
        <v>1</v>
      </c>
      <c r="F97" s="230" t="s">
        <v>132</v>
      </c>
      <c r="G97" s="228"/>
      <c r="H97" s="231">
        <v>123.93000000000001</v>
      </c>
      <c r="I97" s="232"/>
      <c r="J97" s="228"/>
      <c r="K97" s="228"/>
      <c r="L97" s="233"/>
      <c r="M97" s="234"/>
      <c r="N97" s="235"/>
      <c r="O97" s="235"/>
      <c r="P97" s="235"/>
      <c r="Q97" s="235"/>
      <c r="R97" s="235"/>
      <c r="S97" s="235"/>
      <c r="T97" s="236"/>
      <c r="AT97" s="237" t="s">
        <v>124</v>
      </c>
      <c r="AU97" s="237" t="s">
        <v>79</v>
      </c>
      <c r="AV97" s="12" t="s">
        <v>122</v>
      </c>
      <c r="AW97" s="12" t="s">
        <v>32</v>
      </c>
      <c r="AX97" s="12" t="s">
        <v>77</v>
      </c>
      <c r="AY97" s="237" t="s">
        <v>115</v>
      </c>
    </row>
    <row r="98" s="1" customFormat="1" ht="15.02609" customHeight="1">
      <c r="B98" s="35"/>
      <c r="C98" s="203" t="s">
        <v>133</v>
      </c>
      <c r="D98" s="203" t="s">
        <v>117</v>
      </c>
      <c r="E98" s="204" t="s">
        <v>134</v>
      </c>
      <c r="F98" s="205" t="s">
        <v>135</v>
      </c>
      <c r="G98" s="206" t="s">
        <v>120</v>
      </c>
      <c r="H98" s="207">
        <v>123.93000000000001</v>
      </c>
      <c r="I98" s="208"/>
      <c r="J98" s="209">
        <f>ROUND(I98*H98,2)</f>
        <v>0</v>
      </c>
      <c r="K98" s="205" t="s">
        <v>121</v>
      </c>
      <c r="L98" s="40"/>
      <c r="M98" s="210" t="s">
        <v>1</v>
      </c>
      <c r="N98" s="211" t="s">
        <v>40</v>
      </c>
      <c r="O98" s="76"/>
      <c r="P98" s="212">
        <f>O98*H98</f>
        <v>0</v>
      </c>
      <c r="Q98" s="212">
        <v>0</v>
      </c>
      <c r="R98" s="212">
        <f>Q98*H98</f>
        <v>0</v>
      </c>
      <c r="S98" s="212">
        <v>0</v>
      </c>
      <c r="T98" s="213">
        <f>S98*H98</f>
        <v>0</v>
      </c>
      <c r="AR98" s="14" t="s">
        <v>122</v>
      </c>
      <c r="AT98" s="14" t="s">
        <v>117</v>
      </c>
      <c r="AU98" s="14" t="s">
        <v>79</v>
      </c>
      <c r="AY98" s="14" t="s">
        <v>115</v>
      </c>
      <c r="BE98" s="214">
        <f>IF(N98="základní",J98,0)</f>
        <v>0</v>
      </c>
      <c r="BF98" s="214">
        <f>IF(N98="snížená",J98,0)</f>
        <v>0</v>
      </c>
      <c r="BG98" s="214">
        <f>IF(N98="zákl. přenesená",J98,0)</f>
        <v>0</v>
      </c>
      <c r="BH98" s="214">
        <f>IF(N98="sníž. přenesená",J98,0)</f>
        <v>0</v>
      </c>
      <c r="BI98" s="214">
        <f>IF(N98="nulová",J98,0)</f>
        <v>0</v>
      </c>
      <c r="BJ98" s="14" t="s">
        <v>77</v>
      </c>
      <c r="BK98" s="214">
        <f>ROUND(I98*H98,2)</f>
        <v>0</v>
      </c>
      <c r="BL98" s="14" t="s">
        <v>122</v>
      </c>
      <c r="BM98" s="14" t="s">
        <v>136</v>
      </c>
    </row>
    <row r="99" s="11" customFormat="1">
      <c r="B99" s="215"/>
      <c r="C99" s="216"/>
      <c r="D99" s="217" t="s">
        <v>124</v>
      </c>
      <c r="E99" s="218" t="s">
        <v>1</v>
      </c>
      <c r="F99" s="219" t="s">
        <v>129</v>
      </c>
      <c r="G99" s="216"/>
      <c r="H99" s="220">
        <v>116.40000000000001</v>
      </c>
      <c r="I99" s="221"/>
      <c r="J99" s="216"/>
      <c r="K99" s="216"/>
      <c r="L99" s="222"/>
      <c r="M99" s="223"/>
      <c r="N99" s="224"/>
      <c r="O99" s="224"/>
      <c r="P99" s="224"/>
      <c r="Q99" s="224"/>
      <c r="R99" s="224"/>
      <c r="S99" s="224"/>
      <c r="T99" s="225"/>
      <c r="AT99" s="226" t="s">
        <v>124</v>
      </c>
      <c r="AU99" s="226" t="s">
        <v>79</v>
      </c>
      <c r="AV99" s="11" t="s">
        <v>79</v>
      </c>
      <c r="AW99" s="11" t="s">
        <v>32</v>
      </c>
      <c r="AX99" s="11" t="s">
        <v>69</v>
      </c>
      <c r="AY99" s="226" t="s">
        <v>115</v>
      </c>
    </row>
    <row r="100" s="11" customFormat="1">
      <c r="B100" s="215"/>
      <c r="C100" s="216"/>
      <c r="D100" s="217" t="s">
        <v>124</v>
      </c>
      <c r="E100" s="218" t="s">
        <v>1</v>
      </c>
      <c r="F100" s="219" t="s">
        <v>130</v>
      </c>
      <c r="G100" s="216"/>
      <c r="H100" s="220">
        <v>0.78000000000000003</v>
      </c>
      <c r="I100" s="221"/>
      <c r="J100" s="216"/>
      <c r="K100" s="216"/>
      <c r="L100" s="222"/>
      <c r="M100" s="223"/>
      <c r="N100" s="224"/>
      <c r="O100" s="224"/>
      <c r="P100" s="224"/>
      <c r="Q100" s="224"/>
      <c r="R100" s="224"/>
      <c r="S100" s="224"/>
      <c r="T100" s="225"/>
      <c r="AT100" s="226" t="s">
        <v>124</v>
      </c>
      <c r="AU100" s="226" t="s">
        <v>79</v>
      </c>
      <c r="AV100" s="11" t="s">
        <v>79</v>
      </c>
      <c r="AW100" s="11" t="s">
        <v>32</v>
      </c>
      <c r="AX100" s="11" t="s">
        <v>69</v>
      </c>
      <c r="AY100" s="226" t="s">
        <v>115</v>
      </c>
    </row>
    <row r="101" s="11" customFormat="1">
      <c r="B101" s="215"/>
      <c r="C101" s="216"/>
      <c r="D101" s="217" t="s">
        <v>124</v>
      </c>
      <c r="E101" s="218" t="s">
        <v>1</v>
      </c>
      <c r="F101" s="219" t="s">
        <v>131</v>
      </c>
      <c r="G101" s="216"/>
      <c r="H101" s="220">
        <v>6.75</v>
      </c>
      <c r="I101" s="221"/>
      <c r="J101" s="216"/>
      <c r="K101" s="216"/>
      <c r="L101" s="222"/>
      <c r="M101" s="223"/>
      <c r="N101" s="224"/>
      <c r="O101" s="224"/>
      <c r="P101" s="224"/>
      <c r="Q101" s="224"/>
      <c r="R101" s="224"/>
      <c r="S101" s="224"/>
      <c r="T101" s="225"/>
      <c r="AT101" s="226" t="s">
        <v>124</v>
      </c>
      <c r="AU101" s="226" t="s">
        <v>79</v>
      </c>
      <c r="AV101" s="11" t="s">
        <v>79</v>
      </c>
      <c r="AW101" s="11" t="s">
        <v>32</v>
      </c>
      <c r="AX101" s="11" t="s">
        <v>69</v>
      </c>
      <c r="AY101" s="226" t="s">
        <v>115</v>
      </c>
    </row>
    <row r="102" s="12" customFormat="1">
      <c r="B102" s="227"/>
      <c r="C102" s="228"/>
      <c r="D102" s="217" t="s">
        <v>124</v>
      </c>
      <c r="E102" s="229" t="s">
        <v>1</v>
      </c>
      <c r="F102" s="230" t="s">
        <v>132</v>
      </c>
      <c r="G102" s="228"/>
      <c r="H102" s="231">
        <v>123.93000000000001</v>
      </c>
      <c r="I102" s="232"/>
      <c r="J102" s="228"/>
      <c r="K102" s="228"/>
      <c r="L102" s="233"/>
      <c r="M102" s="234"/>
      <c r="N102" s="235"/>
      <c r="O102" s="235"/>
      <c r="P102" s="235"/>
      <c r="Q102" s="235"/>
      <c r="R102" s="235"/>
      <c r="S102" s="235"/>
      <c r="T102" s="236"/>
      <c r="AT102" s="237" t="s">
        <v>124</v>
      </c>
      <c r="AU102" s="237" t="s">
        <v>79</v>
      </c>
      <c r="AV102" s="12" t="s">
        <v>122</v>
      </c>
      <c r="AW102" s="12" t="s">
        <v>32</v>
      </c>
      <c r="AX102" s="12" t="s">
        <v>77</v>
      </c>
      <c r="AY102" s="237" t="s">
        <v>115</v>
      </c>
    </row>
    <row r="103" s="1" customFormat="1" ht="15.02609" customHeight="1">
      <c r="B103" s="35"/>
      <c r="C103" s="203" t="s">
        <v>122</v>
      </c>
      <c r="D103" s="203" t="s">
        <v>117</v>
      </c>
      <c r="E103" s="204" t="s">
        <v>137</v>
      </c>
      <c r="F103" s="205" t="s">
        <v>138</v>
      </c>
      <c r="G103" s="206" t="s">
        <v>120</v>
      </c>
      <c r="H103" s="207">
        <v>123.93000000000001</v>
      </c>
      <c r="I103" s="208"/>
      <c r="J103" s="209">
        <f>ROUND(I103*H103,2)</f>
        <v>0</v>
      </c>
      <c r="K103" s="205" t="s">
        <v>121</v>
      </c>
      <c r="L103" s="40"/>
      <c r="M103" s="210" t="s">
        <v>1</v>
      </c>
      <c r="N103" s="211" t="s">
        <v>40</v>
      </c>
      <c r="O103" s="76"/>
      <c r="P103" s="212">
        <f>O103*H103</f>
        <v>0</v>
      </c>
      <c r="Q103" s="212">
        <v>0</v>
      </c>
      <c r="R103" s="212">
        <f>Q103*H103</f>
        <v>0</v>
      </c>
      <c r="S103" s="212">
        <v>0</v>
      </c>
      <c r="T103" s="213">
        <f>S103*H103</f>
        <v>0</v>
      </c>
      <c r="AR103" s="14" t="s">
        <v>122</v>
      </c>
      <c r="AT103" s="14" t="s">
        <v>117</v>
      </c>
      <c r="AU103" s="14" t="s">
        <v>79</v>
      </c>
      <c r="AY103" s="14" t="s">
        <v>115</v>
      </c>
      <c r="BE103" s="214">
        <f>IF(N103="základní",J103,0)</f>
        <v>0</v>
      </c>
      <c r="BF103" s="214">
        <f>IF(N103="snížená",J103,0)</f>
        <v>0</v>
      </c>
      <c r="BG103" s="214">
        <f>IF(N103="zákl. přenesená",J103,0)</f>
        <v>0</v>
      </c>
      <c r="BH103" s="214">
        <f>IF(N103="sníž. přenesená",J103,0)</f>
        <v>0</v>
      </c>
      <c r="BI103" s="214">
        <f>IF(N103="nulová",J103,0)</f>
        <v>0</v>
      </c>
      <c r="BJ103" s="14" t="s">
        <v>77</v>
      </c>
      <c r="BK103" s="214">
        <f>ROUND(I103*H103,2)</f>
        <v>0</v>
      </c>
      <c r="BL103" s="14" t="s">
        <v>122</v>
      </c>
      <c r="BM103" s="14" t="s">
        <v>139</v>
      </c>
    </row>
    <row r="104" s="11" customFormat="1">
      <c r="B104" s="215"/>
      <c r="C104" s="216"/>
      <c r="D104" s="217" t="s">
        <v>124</v>
      </c>
      <c r="E104" s="218" t="s">
        <v>1</v>
      </c>
      <c r="F104" s="219" t="s">
        <v>129</v>
      </c>
      <c r="G104" s="216"/>
      <c r="H104" s="220">
        <v>116.40000000000001</v>
      </c>
      <c r="I104" s="221"/>
      <c r="J104" s="216"/>
      <c r="K104" s="216"/>
      <c r="L104" s="222"/>
      <c r="M104" s="223"/>
      <c r="N104" s="224"/>
      <c r="O104" s="224"/>
      <c r="P104" s="224"/>
      <c r="Q104" s="224"/>
      <c r="R104" s="224"/>
      <c r="S104" s="224"/>
      <c r="T104" s="225"/>
      <c r="AT104" s="226" t="s">
        <v>124</v>
      </c>
      <c r="AU104" s="226" t="s">
        <v>79</v>
      </c>
      <c r="AV104" s="11" t="s">
        <v>79</v>
      </c>
      <c r="AW104" s="11" t="s">
        <v>32</v>
      </c>
      <c r="AX104" s="11" t="s">
        <v>69</v>
      </c>
      <c r="AY104" s="226" t="s">
        <v>115</v>
      </c>
    </row>
    <row r="105" s="11" customFormat="1">
      <c r="B105" s="215"/>
      <c r="C105" s="216"/>
      <c r="D105" s="217" t="s">
        <v>124</v>
      </c>
      <c r="E105" s="218" t="s">
        <v>1</v>
      </c>
      <c r="F105" s="219" t="s">
        <v>130</v>
      </c>
      <c r="G105" s="216"/>
      <c r="H105" s="220">
        <v>0.78000000000000003</v>
      </c>
      <c r="I105" s="221"/>
      <c r="J105" s="216"/>
      <c r="K105" s="216"/>
      <c r="L105" s="222"/>
      <c r="M105" s="223"/>
      <c r="N105" s="224"/>
      <c r="O105" s="224"/>
      <c r="P105" s="224"/>
      <c r="Q105" s="224"/>
      <c r="R105" s="224"/>
      <c r="S105" s="224"/>
      <c r="T105" s="225"/>
      <c r="AT105" s="226" t="s">
        <v>124</v>
      </c>
      <c r="AU105" s="226" t="s">
        <v>79</v>
      </c>
      <c r="AV105" s="11" t="s">
        <v>79</v>
      </c>
      <c r="AW105" s="11" t="s">
        <v>32</v>
      </c>
      <c r="AX105" s="11" t="s">
        <v>69</v>
      </c>
      <c r="AY105" s="226" t="s">
        <v>115</v>
      </c>
    </row>
    <row r="106" s="11" customFormat="1">
      <c r="B106" s="215"/>
      <c r="C106" s="216"/>
      <c r="D106" s="217" t="s">
        <v>124</v>
      </c>
      <c r="E106" s="218" t="s">
        <v>1</v>
      </c>
      <c r="F106" s="219" t="s">
        <v>131</v>
      </c>
      <c r="G106" s="216"/>
      <c r="H106" s="220">
        <v>6.75</v>
      </c>
      <c r="I106" s="221"/>
      <c r="J106" s="216"/>
      <c r="K106" s="216"/>
      <c r="L106" s="222"/>
      <c r="M106" s="223"/>
      <c r="N106" s="224"/>
      <c r="O106" s="224"/>
      <c r="P106" s="224"/>
      <c r="Q106" s="224"/>
      <c r="R106" s="224"/>
      <c r="S106" s="224"/>
      <c r="T106" s="225"/>
      <c r="AT106" s="226" t="s">
        <v>124</v>
      </c>
      <c r="AU106" s="226" t="s">
        <v>79</v>
      </c>
      <c r="AV106" s="11" t="s">
        <v>79</v>
      </c>
      <c r="AW106" s="11" t="s">
        <v>32</v>
      </c>
      <c r="AX106" s="11" t="s">
        <v>69</v>
      </c>
      <c r="AY106" s="226" t="s">
        <v>115</v>
      </c>
    </row>
    <row r="107" s="12" customFormat="1">
      <c r="B107" s="227"/>
      <c r="C107" s="228"/>
      <c r="D107" s="217" t="s">
        <v>124</v>
      </c>
      <c r="E107" s="229" t="s">
        <v>1</v>
      </c>
      <c r="F107" s="230" t="s">
        <v>132</v>
      </c>
      <c r="G107" s="228"/>
      <c r="H107" s="231">
        <v>123.93000000000001</v>
      </c>
      <c r="I107" s="232"/>
      <c r="J107" s="228"/>
      <c r="K107" s="228"/>
      <c r="L107" s="233"/>
      <c r="M107" s="234"/>
      <c r="N107" s="235"/>
      <c r="O107" s="235"/>
      <c r="P107" s="235"/>
      <c r="Q107" s="235"/>
      <c r="R107" s="235"/>
      <c r="S107" s="235"/>
      <c r="T107" s="236"/>
      <c r="AT107" s="237" t="s">
        <v>124</v>
      </c>
      <c r="AU107" s="237" t="s">
        <v>79</v>
      </c>
      <c r="AV107" s="12" t="s">
        <v>122</v>
      </c>
      <c r="AW107" s="12" t="s">
        <v>32</v>
      </c>
      <c r="AX107" s="12" t="s">
        <v>77</v>
      </c>
      <c r="AY107" s="237" t="s">
        <v>115</v>
      </c>
    </row>
    <row r="108" s="1" customFormat="1" ht="15.02609" customHeight="1">
      <c r="B108" s="35"/>
      <c r="C108" s="203" t="s">
        <v>140</v>
      </c>
      <c r="D108" s="203" t="s">
        <v>117</v>
      </c>
      <c r="E108" s="204" t="s">
        <v>141</v>
      </c>
      <c r="F108" s="205" t="s">
        <v>142</v>
      </c>
      <c r="G108" s="206" t="s">
        <v>120</v>
      </c>
      <c r="H108" s="207">
        <v>123.93000000000001</v>
      </c>
      <c r="I108" s="208"/>
      <c r="J108" s="209">
        <f>ROUND(I108*H108,2)</f>
        <v>0</v>
      </c>
      <c r="K108" s="205" t="s">
        <v>121</v>
      </c>
      <c r="L108" s="40"/>
      <c r="M108" s="210" t="s">
        <v>1</v>
      </c>
      <c r="N108" s="211" t="s">
        <v>40</v>
      </c>
      <c r="O108" s="76"/>
      <c r="P108" s="212">
        <f>O108*H108</f>
        <v>0</v>
      </c>
      <c r="Q108" s="212">
        <v>0</v>
      </c>
      <c r="R108" s="212">
        <f>Q108*H108</f>
        <v>0</v>
      </c>
      <c r="S108" s="212">
        <v>0</v>
      </c>
      <c r="T108" s="213">
        <f>S108*H108</f>
        <v>0</v>
      </c>
      <c r="AR108" s="14" t="s">
        <v>122</v>
      </c>
      <c r="AT108" s="14" t="s">
        <v>117</v>
      </c>
      <c r="AU108" s="14" t="s">
        <v>79</v>
      </c>
      <c r="AY108" s="14" t="s">
        <v>115</v>
      </c>
      <c r="BE108" s="214">
        <f>IF(N108="základní",J108,0)</f>
        <v>0</v>
      </c>
      <c r="BF108" s="214">
        <f>IF(N108="snížená",J108,0)</f>
        <v>0</v>
      </c>
      <c r="BG108" s="214">
        <f>IF(N108="zákl. přenesená",J108,0)</f>
        <v>0</v>
      </c>
      <c r="BH108" s="214">
        <f>IF(N108="sníž. přenesená",J108,0)</f>
        <v>0</v>
      </c>
      <c r="BI108" s="214">
        <f>IF(N108="nulová",J108,0)</f>
        <v>0</v>
      </c>
      <c r="BJ108" s="14" t="s">
        <v>77</v>
      </c>
      <c r="BK108" s="214">
        <f>ROUND(I108*H108,2)</f>
        <v>0</v>
      </c>
      <c r="BL108" s="14" t="s">
        <v>122</v>
      </c>
      <c r="BM108" s="14" t="s">
        <v>143</v>
      </c>
    </row>
    <row r="109" s="11" customFormat="1">
      <c r="B109" s="215"/>
      <c r="C109" s="216"/>
      <c r="D109" s="217" t="s">
        <v>124</v>
      </c>
      <c r="E109" s="218" t="s">
        <v>1</v>
      </c>
      <c r="F109" s="219" t="s">
        <v>129</v>
      </c>
      <c r="G109" s="216"/>
      <c r="H109" s="220">
        <v>116.40000000000001</v>
      </c>
      <c r="I109" s="221"/>
      <c r="J109" s="216"/>
      <c r="K109" s="216"/>
      <c r="L109" s="222"/>
      <c r="M109" s="223"/>
      <c r="N109" s="224"/>
      <c r="O109" s="224"/>
      <c r="P109" s="224"/>
      <c r="Q109" s="224"/>
      <c r="R109" s="224"/>
      <c r="S109" s="224"/>
      <c r="T109" s="225"/>
      <c r="AT109" s="226" t="s">
        <v>124</v>
      </c>
      <c r="AU109" s="226" t="s">
        <v>79</v>
      </c>
      <c r="AV109" s="11" t="s">
        <v>79</v>
      </c>
      <c r="AW109" s="11" t="s">
        <v>32</v>
      </c>
      <c r="AX109" s="11" t="s">
        <v>69</v>
      </c>
      <c r="AY109" s="226" t="s">
        <v>115</v>
      </c>
    </row>
    <row r="110" s="11" customFormat="1">
      <c r="B110" s="215"/>
      <c r="C110" s="216"/>
      <c r="D110" s="217" t="s">
        <v>124</v>
      </c>
      <c r="E110" s="218" t="s">
        <v>1</v>
      </c>
      <c r="F110" s="219" t="s">
        <v>130</v>
      </c>
      <c r="G110" s="216"/>
      <c r="H110" s="220">
        <v>0.78000000000000003</v>
      </c>
      <c r="I110" s="221"/>
      <c r="J110" s="216"/>
      <c r="K110" s="216"/>
      <c r="L110" s="222"/>
      <c r="M110" s="223"/>
      <c r="N110" s="224"/>
      <c r="O110" s="224"/>
      <c r="P110" s="224"/>
      <c r="Q110" s="224"/>
      <c r="R110" s="224"/>
      <c r="S110" s="224"/>
      <c r="T110" s="225"/>
      <c r="AT110" s="226" t="s">
        <v>124</v>
      </c>
      <c r="AU110" s="226" t="s">
        <v>79</v>
      </c>
      <c r="AV110" s="11" t="s">
        <v>79</v>
      </c>
      <c r="AW110" s="11" t="s">
        <v>32</v>
      </c>
      <c r="AX110" s="11" t="s">
        <v>69</v>
      </c>
      <c r="AY110" s="226" t="s">
        <v>115</v>
      </c>
    </row>
    <row r="111" s="11" customFormat="1">
      <c r="B111" s="215"/>
      <c r="C111" s="216"/>
      <c r="D111" s="217" t="s">
        <v>124</v>
      </c>
      <c r="E111" s="218" t="s">
        <v>1</v>
      </c>
      <c r="F111" s="219" t="s">
        <v>131</v>
      </c>
      <c r="G111" s="216"/>
      <c r="H111" s="220">
        <v>6.75</v>
      </c>
      <c r="I111" s="221"/>
      <c r="J111" s="216"/>
      <c r="K111" s="216"/>
      <c r="L111" s="222"/>
      <c r="M111" s="223"/>
      <c r="N111" s="224"/>
      <c r="O111" s="224"/>
      <c r="P111" s="224"/>
      <c r="Q111" s="224"/>
      <c r="R111" s="224"/>
      <c r="S111" s="224"/>
      <c r="T111" s="225"/>
      <c r="AT111" s="226" t="s">
        <v>124</v>
      </c>
      <c r="AU111" s="226" t="s">
        <v>79</v>
      </c>
      <c r="AV111" s="11" t="s">
        <v>79</v>
      </c>
      <c r="AW111" s="11" t="s">
        <v>32</v>
      </c>
      <c r="AX111" s="11" t="s">
        <v>69</v>
      </c>
      <c r="AY111" s="226" t="s">
        <v>115</v>
      </c>
    </row>
    <row r="112" s="12" customFormat="1">
      <c r="B112" s="227"/>
      <c r="C112" s="228"/>
      <c r="D112" s="217" t="s">
        <v>124</v>
      </c>
      <c r="E112" s="229" t="s">
        <v>1</v>
      </c>
      <c r="F112" s="230" t="s">
        <v>132</v>
      </c>
      <c r="G112" s="228"/>
      <c r="H112" s="231">
        <v>123.93000000000001</v>
      </c>
      <c r="I112" s="232"/>
      <c r="J112" s="228"/>
      <c r="K112" s="228"/>
      <c r="L112" s="233"/>
      <c r="M112" s="234"/>
      <c r="N112" s="235"/>
      <c r="O112" s="235"/>
      <c r="P112" s="235"/>
      <c r="Q112" s="235"/>
      <c r="R112" s="235"/>
      <c r="S112" s="235"/>
      <c r="T112" s="236"/>
      <c r="AT112" s="237" t="s">
        <v>124</v>
      </c>
      <c r="AU112" s="237" t="s">
        <v>79</v>
      </c>
      <c r="AV112" s="12" t="s">
        <v>122</v>
      </c>
      <c r="AW112" s="12" t="s">
        <v>32</v>
      </c>
      <c r="AX112" s="12" t="s">
        <v>77</v>
      </c>
      <c r="AY112" s="237" t="s">
        <v>115</v>
      </c>
    </row>
    <row r="113" s="1" customFormat="1" ht="15.02609" customHeight="1">
      <c r="B113" s="35"/>
      <c r="C113" s="203" t="s">
        <v>144</v>
      </c>
      <c r="D113" s="203" t="s">
        <v>117</v>
      </c>
      <c r="E113" s="204" t="s">
        <v>145</v>
      </c>
      <c r="F113" s="205" t="s">
        <v>146</v>
      </c>
      <c r="G113" s="206" t="s">
        <v>147</v>
      </c>
      <c r="H113" s="207">
        <v>312.89999999999998</v>
      </c>
      <c r="I113" s="208"/>
      <c r="J113" s="209">
        <f>ROUND(I113*H113,2)</f>
        <v>0</v>
      </c>
      <c r="K113" s="205" t="s">
        <v>121</v>
      </c>
      <c r="L113" s="40"/>
      <c r="M113" s="210" t="s">
        <v>1</v>
      </c>
      <c r="N113" s="211" t="s">
        <v>40</v>
      </c>
      <c r="O113" s="76"/>
      <c r="P113" s="212">
        <f>O113*H113</f>
        <v>0</v>
      </c>
      <c r="Q113" s="212">
        <v>0.00084000000000000003</v>
      </c>
      <c r="R113" s="212">
        <f>Q113*H113</f>
        <v>0.26283600000000001</v>
      </c>
      <c r="S113" s="212">
        <v>0</v>
      </c>
      <c r="T113" s="213">
        <f>S113*H113</f>
        <v>0</v>
      </c>
      <c r="AR113" s="14" t="s">
        <v>122</v>
      </c>
      <c r="AT113" s="14" t="s">
        <v>117</v>
      </c>
      <c r="AU113" s="14" t="s">
        <v>79</v>
      </c>
      <c r="AY113" s="14" t="s">
        <v>115</v>
      </c>
      <c r="BE113" s="214">
        <f>IF(N113="základní",J113,0)</f>
        <v>0</v>
      </c>
      <c r="BF113" s="214">
        <f>IF(N113="snížená",J113,0)</f>
        <v>0</v>
      </c>
      <c r="BG113" s="214">
        <f>IF(N113="zákl. přenesená",J113,0)</f>
        <v>0</v>
      </c>
      <c r="BH113" s="214">
        <f>IF(N113="sníž. přenesená",J113,0)</f>
        <v>0</v>
      </c>
      <c r="BI113" s="214">
        <f>IF(N113="nulová",J113,0)</f>
        <v>0</v>
      </c>
      <c r="BJ113" s="14" t="s">
        <v>77</v>
      </c>
      <c r="BK113" s="214">
        <f>ROUND(I113*H113,2)</f>
        <v>0</v>
      </c>
      <c r="BL113" s="14" t="s">
        <v>122</v>
      </c>
      <c r="BM113" s="14" t="s">
        <v>148</v>
      </c>
    </row>
    <row r="114" s="11" customFormat="1">
      <c r="B114" s="215"/>
      <c r="C114" s="216"/>
      <c r="D114" s="217" t="s">
        <v>124</v>
      </c>
      <c r="E114" s="218" t="s">
        <v>1</v>
      </c>
      <c r="F114" s="219" t="s">
        <v>149</v>
      </c>
      <c r="G114" s="216"/>
      <c r="H114" s="220">
        <v>291</v>
      </c>
      <c r="I114" s="221"/>
      <c r="J114" s="216"/>
      <c r="K114" s="216"/>
      <c r="L114" s="222"/>
      <c r="M114" s="223"/>
      <c r="N114" s="224"/>
      <c r="O114" s="224"/>
      <c r="P114" s="224"/>
      <c r="Q114" s="224"/>
      <c r="R114" s="224"/>
      <c r="S114" s="224"/>
      <c r="T114" s="225"/>
      <c r="AT114" s="226" t="s">
        <v>124</v>
      </c>
      <c r="AU114" s="226" t="s">
        <v>79</v>
      </c>
      <c r="AV114" s="11" t="s">
        <v>79</v>
      </c>
      <c r="AW114" s="11" t="s">
        <v>32</v>
      </c>
      <c r="AX114" s="11" t="s">
        <v>69</v>
      </c>
      <c r="AY114" s="226" t="s">
        <v>115</v>
      </c>
    </row>
    <row r="115" s="11" customFormat="1">
      <c r="B115" s="215"/>
      <c r="C115" s="216"/>
      <c r="D115" s="217" t="s">
        <v>124</v>
      </c>
      <c r="E115" s="218" t="s">
        <v>1</v>
      </c>
      <c r="F115" s="219" t="s">
        <v>150</v>
      </c>
      <c r="G115" s="216"/>
      <c r="H115" s="220">
        <v>3.8999999999999999</v>
      </c>
      <c r="I115" s="221"/>
      <c r="J115" s="216"/>
      <c r="K115" s="216"/>
      <c r="L115" s="222"/>
      <c r="M115" s="223"/>
      <c r="N115" s="224"/>
      <c r="O115" s="224"/>
      <c r="P115" s="224"/>
      <c r="Q115" s="224"/>
      <c r="R115" s="224"/>
      <c r="S115" s="224"/>
      <c r="T115" s="225"/>
      <c r="AT115" s="226" t="s">
        <v>124</v>
      </c>
      <c r="AU115" s="226" t="s">
        <v>79</v>
      </c>
      <c r="AV115" s="11" t="s">
        <v>79</v>
      </c>
      <c r="AW115" s="11" t="s">
        <v>32</v>
      </c>
      <c r="AX115" s="11" t="s">
        <v>69</v>
      </c>
      <c r="AY115" s="226" t="s">
        <v>115</v>
      </c>
    </row>
    <row r="116" s="11" customFormat="1">
      <c r="B116" s="215"/>
      <c r="C116" s="216"/>
      <c r="D116" s="217" t="s">
        <v>124</v>
      </c>
      <c r="E116" s="218" t="s">
        <v>1</v>
      </c>
      <c r="F116" s="219" t="s">
        <v>151</v>
      </c>
      <c r="G116" s="216"/>
      <c r="H116" s="220">
        <v>18</v>
      </c>
      <c r="I116" s="221"/>
      <c r="J116" s="216"/>
      <c r="K116" s="216"/>
      <c r="L116" s="222"/>
      <c r="M116" s="223"/>
      <c r="N116" s="224"/>
      <c r="O116" s="224"/>
      <c r="P116" s="224"/>
      <c r="Q116" s="224"/>
      <c r="R116" s="224"/>
      <c r="S116" s="224"/>
      <c r="T116" s="225"/>
      <c r="AT116" s="226" t="s">
        <v>124</v>
      </c>
      <c r="AU116" s="226" t="s">
        <v>79</v>
      </c>
      <c r="AV116" s="11" t="s">
        <v>79</v>
      </c>
      <c r="AW116" s="11" t="s">
        <v>32</v>
      </c>
      <c r="AX116" s="11" t="s">
        <v>69</v>
      </c>
      <c r="AY116" s="226" t="s">
        <v>115</v>
      </c>
    </row>
    <row r="117" s="12" customFormat="1">
      <c r="B117" s="227"/>
      <c r="C117" s="228"/>
      <c r="D117" s="217" t="s">
        <v>124</v>
      </c>
      <c r="E117" s="229" t="s">
        <v>1</v>
      </c>
      <c r="F117" s="230" t="s">
        <v>132</v>
      </c>
      <c r="G117" s="228"/>
      <c r="H117" s="231">
        <v>312.89999999999998</v>
      </c>
      <c r="I117" s="232"/>
      <c r="J117" s="228"/>
      <c r="K117" s="228"/>
      <c r="L117" s="233"/>
      <c r="M117" s="234"/>
      <c r="N117" s="235"/>
      <c r="O117" s="235"/>
      <c r="P117" s="235"/>
      <c r="Q117" s="235"/>
      <c r="R117" s="235"/>
      <c r="S117" s="235"/>
      <c r="T117" s="236"/>
      <c r="AT117" s="237" t="s">
        <v>124</v>
      </c>
      <c r="AU117" s="237" t="s">
        <v>79</v>
      </c>
      <c r="AV117" s="12" t="s">
        <v>122</v>
      </c>
      <c r="AW117" s="12" t="s">
        <v>32</v>
      </c>
      <c r="AX117" s="12" t="s">
        <v>77</v>
      </c>
      <c r="AY117" s="237" t="s">
        <v>115</v>
      </c>
    </row>
    <row r="118" s="1" customFormat="1" ht="15.02609" customHeight="1">
      <c r="B118" s="35"/>
      <c r="C118" s="203" t="s">
        <v>152</v>
      </c>
      <c r="D118" s="203" t="s">
        <v>117</v>
      </c>
      <c r="E118" s="204" t="s">
        <v>153</v>
      </c>
      <c r="F118" s="205" t="s">
        <v>154</v>
      </c>
      <c r="G118" s="206" t="s">
        <v>147</v>
      </c>
      <c r="H118" s="207">
        <v>312.89999999999998</v>
      </c>
      <c r="I118" s="208"/>
      <c r="J118" s="209">
        <f>ROUND(I118*H118,2)</f>
        <v>0</v>
      </c>
      <c r="K118" s="205" t="s">
        <v>121</v>
      </c>
      <c r="L118" s="40"/>
      <c r="M118" s="210" t="s">
        <v>1</v>
      </c>
      <c r="N118" s="211" t="s">
        <v>40</v>
      </c>
      <c r="O118" s="76"/>
      <c r="P118" s="212">
        <f>O118*H118</f>
        <v>0</v>
      </c>
      <c r="Q118" s="212">
        <v>0</v>
      </c>
      <c r="R118" s="212">
        <f>Q118*H118</f>
        <v>0</v>
      </c>
      <c r="S118" s="212">
        <v>0</v>
      </c>
      <c r="T118" s="213">
        <f>S118*H118</f>
        <v>0</v>
      </c>
      <c r="AR118" s="14" t="s">
        <v>122</v>
      </c>
      <c r="AT118" s="14" t="s">
        <v>117</v>
      </c>
      <c r="AU118" s="14" t="s">
        <v>79</v>
      </c>
      <c r="AY118" s="14" t="s">
        <v>115</v>
      </c>
      <c r="BE118" s="214">
        <f>IF(N118="základní",J118,0)</f>
        <v>0</v>
      </c>
      <c r="BF118" s="214">
        <f>IF(N118="snížená",J118,0)</f>
        <v>0</v>
      </c>
      <c r="BG118" s="214">
        <f>IF(N118="zákl. přenesená",J118,0)</f>
        <v>0</v>
      </c>
      <c r="BH118" s="214">
        <f>IF(N118="sníž. přenesená",J118,0)</f>
        <v>0</v>
      </c>
      <c r="BI118" s="214">
        <f>IF(N118="nulová",J118,0)</f>
        <v>0</v>
      </c>
      <c r="BJ118" s="14" t="s">
        <v>77</v>
      </c>
      <c r="BK118" s="214">
        <f>ROUND(I118*H118,2)</f>
        <v>0</v>
      </c>
      <c r="BL118" s="14" t="s">
        <v>122</v>
      </c>
      <c r="BM118" s="14" t="s">
        <v>155</v>
      </c>
    </row>
    <row r="119" s="11" customFormat="1">
      <c r="B119" s="215"/>
      <c r="C119" s="216"/>
      <c r="D119" s="217" t="s">
        <v>124</v>
      </c>
      <c r="E119" s="218" t="s">
        <v>1</v>
      </c>
      <c r="F119" s="219" t="s">
        <v>149</v>
      </c>
      <c r="G119" s="216"/>
      <c r="H119" s="220">
        <v>291</v>
      </c>
      <c r="I119" s="221"/>
      <c r="J119" s="216"/>
      <c r="K119" s="216"/>
      <c r="L119" s="222"/>
      <c r="M119" s="223"/>
      <c r="N119" s="224"/>
      <c r="O119" s="224"/>
      <c r="P119" s="224"/>
      <c r="Q119" s="224"/>
      <c r="R119" s="224"/>
      <c r="S119" s="224"/>
      <c r="T119" s="225"/>
      <c r="AT119" s="226" t="s">
        <v>124</v>
      </c>
      <c r="AU119" s="226" t="s">
        <v>79</v>
      </c>
      <c r="AV119" s="11" t="s">
        <v>79</v>
      </c>
      <c r="AW119" s="11" t="s">
        <v>32</v>
      </c>
      <c r="AX119" s="11" t="s">
        <v>69</v>
      </c>
      <c r="AY119" s="226" t="s">
        <v>115</v>
      </c>
    </row>
    <row r="120" s="11" customFormat="1">
      <c r="B120" s="215"/>
      <c r="C120" s="216"/>
      <c r="D120" s="217" t="s">
        <v>124</v>
      </c>
      <c r="E120" s="218" t="s">
        <v>1</v>
      </c>
      <c r="F120" s="219" t="s">
        <v>150</v>
      </c>
      <c r="G120" s="216"/>
      <c r="H120" s="220">
        <v>3.8999999999999999</v>
      </c>
      <c r="I120" s="221"/>
      <c r="J120" s="216"/>
      <c r="K120" s="216"/>
      <c r="L120" s="222"/>
      <c r="M120" s="223"/>
      <c r="N120" s="224"/>
      <c r="O120" s="224"/>
      <c r="P120" s="224"/>
      <c r="Q120" s="224"/>
      <c r="R120" s="224"/>
      <c r="S120" s="224"/>
      <c r="T120" s="225"/>
      <c r="AT120" s="226" t="s">
        <v>124</v>
      </c>
      <c r="AU120" s="226" t="s">
        <v>79</v>
      </c>
      <c r="AV120" s="11" t="s">
        <v>79</v>
      </c>
      <c r="AW120" s="11" t="s">
        <v>32</v>
      </c>
      <c r="AX120" s="11" t="s">
        <v>69</v>
      </c>
      <c r="AY120" s="226" t="s">
        <v>115</v>
      </c>
    </row>
    <row r="121" s="11" customFormat="1">
      <c r="B121" s="215"/>
      <c r="C121" s="216"/>
      <c r="D121" s="217" t="s">
        <v>124</v>
      </c>
      <c r="E121" s="218" t="s">
        <v>1</v>
      </c>
      <c r="F121" s="219" t="s">
        <v>151</v>
      </c>
      <c r="G121" s="216"/>
      <c r="H121" s="220">
        <v>18</v>
      </c>
      <c r="I121" s="221"/>
      <c r="J121" s="216"/>
      <c r="K121" s="216"/>
      <c r="L121" s="222"/>
      <c r="M121" s="223"/>
      <c r="N121" s="224"/>
      <c r="O121" s="224"/>
      <c r="P121" s="224"/>
      <c r="Q121" s="224"/>
      <c r="R121" s="224"/>
      <c r="S121" s="224"/>
      <c r="T121" s="225"/>
      <c r="AT121" s="226" t="s">
        <v>124</v>
      </c>
      <c r="AU121" s="226" t="s">
        <v>79</v>
      </c>
      <c r="AV121" s="11" t="s">
        <v>79</v>
      </c>
      <c r="AW121" s="11" t="s">
        <v>32</v>
      </c>
      <c r="AX121" s="11" t="s">
        <v>69</v>
      </c>
      <c r="AY121" s="226" t="s">
        <v>115</v>
      </c>
    </row>
    <row r="122" s="12" customFormat="1">
      <c r="B122" s="227"/>
      <c r="C122" s="228"/>
      <c r="D122" s="217" t="s">
        <v>124</v>
      </c>
      <c r="E122" s="229" t="s">
        <v>1</v>
      </c>
      <c r="F122" s="230" t="s">
        <v>132</v>
      </c>
      <c r="G122" s="228"/>
      <c r="H122" s="231">
        <v>312.89999999999998</v>
      </c>
      <c r="I122" s="232"/>
      <c r="J122" s="228"/>
      <c r="K122" s="228"/>
      <c r="L122" s="233"/>
      <c r="M122" s="234"/>
      <c r="N122" s="235"/>
      <c r="O122" s="235"/>
      <c r="P122" s="235"/>
      <c r="Q122" s="235"/>
      <c r="R122" s="235"/>
      <c r="S122" s="235"/>
      <c r="T122" s="236"/>
      <c r="AT122" s="237" t="s">
        <v>124</v>
      </c>
      <c r="AU122" s="237" t="s">
        <v>79</v>
      </c>
      <c r="AV122" s="12" t="s">
        <v>122</v>
      </c>
      <c r="AW122" s="12" t="s">
        <v>32</v>
      </c>
      <c r="AX122" s="12" t="s">
        <v>77</v>
      </c>
      <c r="AY122" s="237" t="s">
        <v>115</v>
      </c>
    </row>
    <row r="123" s="1" customFormat="1" ht="15.02609" customHeight="1">
      <c r="B123" s="35"/>
      <c r="C123" s="203" t="s">
        <v>156</v>
      </c>
      <c r="D123" s="203" t="s">
        <v>117</v>
      </c>
      <c r="E123" s="204" t="s">
        <v>157</v>
      </c>
      <c r="F123" s="205" t="s">
        <v>158</v>
      </c>
      <c r="G123" s="206" t="s">
        <v>120</v>
      </c>
      <c r="H123" s="207">
        <v>247.86000000000001</v>
      </c>
      <c r="I123" s="208"/>
      <c r="J123" s="209">
        <f>ROUND(I123*H123,2)</f>
        <v>0</v>
      </c>
      <c r="K123" s="205" t="s">
        <v>121</v>
      </c>
      <c r="L123" s="40"/>
      <c r="M123" s="210" t="s">
        <v>1</v>
      </c>
      <c r="N123" s="211" t="s">
        <v>40</v>
      </c>
      <c r="O123" s="76"/>
      <c r="P123" s="212">
        <f>O123*H123</f>
        <v>0</v>
      </c>
      <c r="Q123" s="212">
        <v>0</v>
      </c>
      <c r="R123" s="212">
        <f>Q123*H123</f>
        <v>0</v>
      </c>
      <c r="S123" s="212">
        <v>0</v>
      </c>
      <c r="T123" s="213">
        <f>S123*H123</f>
        <v>0</v>
      </c>
      <c r="AR123" s="14" t="s">
        <v>122</v>
      </c>
      <c r="AT123" s="14" t="s">
        <v>117</v>
      </c>
      <c r="AU123" s="14" t="s">
        <v>79</v>
      </c>
      <c r="AY123" s="14" t="s">
        <v>115</v>
      </c>
      <c r="BE123" s="214">
        <f>IF(N123="základní",J123,0)</f>
        <v>0</v>
      </c>
      <c r="BF123" s="214">
        <f>IF(N123="snížená",J123,0)</f>
        <v>0</v>
      </c>
      <c r="BG123" s="214">
        <f>IF(N123="zákl. přenesená",J123,0)</f>
        <v>0</v>
      </c>
      <c r="BH123" s="214">
        <f>IF(N123="sníž. přenesená",J123,0)</f>
        <v>0</v>
      </c>
      <c r="BI123" s="214">
        <f>IF(N123="nulová",J123,0)</f>
        <v>0</v>
      </c>
      <c r="BJ123" s="14" t="s">
        <v>77</v>
      </c>
      <c r="BK123" s="214">
        <f>ROUND(I123*H123,2)</f>
        <v>0</v>
      </c>
      <c r="BL123" s="14" t="s">
        <v>122</v>
      </c>
      <c r="BM123" s="14" t="s">
        <v>159</v>
      </c>
    </row>
    <row r="124" s="11" customFormat="1">
      <c r="B124" s="215"/>
      <c r="C124" s="216"/>
      <c r="D124" s="217" t="s">
        <v>124</v>
      </c>
      <c r="E124" s="218" t="s">
        <v>1</v>
      </c>
      <c r="F124" s="219" t="s">
        <v>160</v>
      </c>
      <c r="G124" s="216"/>
      <c r="H124" s="220">
        <v>232.80000000000001</v>
      </c>
      <c r="I124" s="221"/>
      <c r="J124" s="216"/>
      <c r="K124" s="216"/>
      <c r="L124" s="222"/>
      <c r="M124" s="223"/>
      <c r="N124" s="224"/>
      <c r="O124" s="224"/>
      <c r="P124" s="224"/>
      <c r="Q124" s="224"/>
      <c r="R124" s="224"/>
      <c r="S124" s="224"/>
      <c r="T124" s="225"/>
      <c r="AT124" s="226" t="s">
        <v>124</v>
      </c>
      <c r="AU124" s="226" t="s">
        <v>79</v>
      </c>
      <c r="AV124" s="11" t="s">
        <v>79</v>
      </c>
      <c r="AW124" s="11" t="s">
        <v>32</v>
      </c>
      <c r="AX124" s="11" t="s">
        <v>69</v>
      </c>
      <c r="AY124" s="226" t="s">
        <v>115</v>
      </c>
    </row>
    <row r="125" s="11" customFormat="1">
      <c r="B125" s="215"/>
      <c r="C125" s="216"/>
      <c r="D125" s="217" t="s">
        <v>124</v>
      </c>
      <c r="E125" s="218" t="s">
        <v>1</v>
      </c>
      <c r="F125" s="219" t="s">
        <v>161</v>
      </c>
      <c r="G125" s="216"/>
      <c r="H125" s="220">
        <v>1.5600000000000001</v>
      </c>
      <c r="I125" s="221"/>
      <c r="J125" s="216"/>
      <c r="K125" s="216"/>
      <c r="L125" s="222"/>
      <c r="M125" s="223"/>
      <c r="N125" s="224"/>
      <c r="O125" s="224"/>
      <c r="P125" s="224"/>
      <c r="Q125" s="224"/>
      <c r="R125" s="224"/>
      <c r="S125" s="224"/>
      <c r="T125" s="225"/>
      <c r="AT125" s="226" t="s">
        <v>124</v>
      </c>
      <c r="AU125" s="226" t="s">
        <v>79</v>
      </c>
      <c r="AV125" s="11" t="s">
        <v>79</v>
      </c>
      <c r="AW125" s="11" t="s">
        <v>32</v>
      </c>
      <c r="AX125" s="11" t="s">
        <v>69</v>
      </c>
      <c r="AY125" s="226" t="s">
        <v>115</v>
      </c>
    </row>
    <row r="126" s="11" customFormat="1">
      <c r="B126" s="215"/>
      <c r="C126" s="216"/>
      <c r="D126" s="217" t="s">
        <v>124</v>
      </c>
      <c r="E126" s="218" t="s">
        <v>1</v>
      </c>
      <c r="F126" s="219" t="s">
        <v>162</v>
      </c>
      <c r="G126" s="216"/>
      <c r="H126" s="220">
        <v>13.5</v>
      </c>
      <c r="I126" s="221"/>
      <c r="J126" s="216"/>
      <c r="K126" s="216"/>
      <c r="L126" s="222"/>
      <c r="M126" s="223"/>
      <c r="N126" s="224"/>
      <c r="O126" s="224"/>
      <c r="P126" s="224"/>
      <c r="Q126" s="224"/>
      <c r="R126" s="224"/>
      <c r="S126" s="224"/>
      <c r="T126" s="225"/>
      <c r="AT126" s="226" t="s">
        <v>124</v>
      </c>
      <c r="AU126" s="226" t="s">
        <v>79</v>
      </c>
      <c r="AV126" s="11" t="s">
        <v>79</v>
      </c>
      <c r="AW126" s="11" t="s">
        <v>32</v>
      </c>
      <c r="AX126" s="11" t="s">
        <v>69</v>
      </c>
      <c r="AY126" s="226" t="s">
        <v>115</v>
      </c>
    </row>
    <row r="127" s="12" customFormat="1">
      <c r="B127" s="227"/>
      <c r="C127" s="228"/>
      <c r="D127" s="217" t="s">
        <v>124</v>
      </c>
      <c r="E127" s="229" t="s">
        <v>1</v>
      </c>
      <c r="F127" s="230" t="s">
        <v>132</v>
      </c>
      <c r="G127" s="228"/>
      <c r="H127" s="231">
        <v>247.86000000000001</v>
      </c>
      <c r="I127" s="232"/>
      <c r="J127" s="228"/>
      <c r="K127" s="228"/>
      <c r="L127" s="233"/>
      <c r="M127" s="234"/>
      <c r="N127" s="235"/>
      <c r="O127" s="235"/>
      <c r="P127" s="235"/>
      <c r="Q127" s="235"/>
      <c r="R127" s="235"/>
      <c r="S127" s="235"/>
      <c r="T127" s="236"/>
      <c r="AT127" s="237" t="s">
        <v>124</v>
      </c>
      <c r="AU127" s="237" t="s">
        <v>79</v>
      </c>
      <c r="AV127" s="12" t="s">
        <v>122</v>
      </c>
      <c r="AW127" s="12" t="s">
        <v>32</v>
      </c>
      <c r="AX127" s="12" t="s">
        <v>77</v>
      </c>
      <c r="AY127" s="237" t="s">
        <v>115</v>
      </c>
    </row>
    <row r="128" s="1" customFormat="1" ht="15.02609" customHeight="1">
      <c r="B128" s="35"/>
      <c r="C128" s="203" t="s">
        <v>163</v>
      </c>
      <c r="D128" s="203" t="s">
        <v>117</v>
      </c>
      <c r="E128" s="204" t="s">
        <v>164</v>
      </c>
      <c r="F128" s="205" t="s">
        <v>165</v>
      </c>
      <c r="G128" s="206" t="s">
        <v>120</v>
      </c>
      <c r="H128" s="207">
        <v>247.86000000000001</v>
      </c>
      <c r="I128" s="208"/>
      <c r="J128" s="209">
        <f>ROUND(I128*H128,2)</f>
        <v>0</v>
      </c>
      <c r="K128" s="205" t="s">
        <v>121</v>
      </c>
      <c r="L128" s="40"/>
      <c r="M128" s="210" t="s">
        <v>1</v>
      </c>
      <c r="N128" s="211" t="s">
        <v>40</v>
      </c>
      <c r="O128" s="76"/>
      <c r="P128" s="212">
        <f>O128*H128</f>
        <v>0</v>
      </c>
      <c r="Q128" s="212">
        <v>0</v>
      </c>
      <c r="R128" s="212">
        <f>Q128*H128</f>
        <v>0</v>
      </c>
      <c r="S128" s="212">
        <v>0</v>
      </c>
      <c r="T128" s="213">
        <f>S128*H128</f>
        <v>0</v>
      </c>
      <c r="AR128" s="14" t="s">
        <v>122</v>
      </c>
      <c r="AT128" s="14" t="s">
        <v>117</v>
      </c>
      <c r="AU128" s="14" t="s">
        <v>79</v>
      </c>
      <c r="AY128" s="14" t="s">
        <v>115</v>
      </c>
      <c r="BE128" s="214">
        <f>IF(N128="základní",J128,0)</f>
        <v>0</v>
      </c>
      <c r="BF128" s="214">
        <f>IF(N128="snížená",J128,0)</f>
        <v>0</v>
      </c>
      <c r="BG128" s="214">
        <f>IF(N128="zákl. přenesená",J128,0)</f>
        <v>0</v>
      </c>
      <c r="BH128" s="214">
        <f>IF(N128="sníž. přenesená",J128,0)</f>
        <v>0</v>
      </c>
      <c r="BI128" s="214">
        <f>IF(N128="nulová",J128,0)</f>
        <v>0</v>
      </c>
      <c r="BJ128" s="14" t="s">
        <v>77</v>
      </c>
      <c r="BK128" s="214">
        <f>ROUND(I128*H128,2)</f>
        <v>0</v>
      </c>
      <c r="BL128" s="14" t="s">
        <v>122</v>
      </c>
      <c r="BM128" s="14" t="s">
        <v>166</v>
      </c>
    </row>
    <row r="129" s="11" customFormat="1">
      <c r="B129" s="215"/>
      <c r="C129" s="216"/>
      <c r="D129" s="217" t="s">
        <v>124</v>
      </c>
      <c r="E129" s="218" t="s">
        <v>1</v>
      </c>
      <c r="F129" s="219" t="s">
        <v>160</v>
      </c>
      <c r="G129" s="216"/>
      <c r="H129" s="220">
        <v>232.80000000000001</v>
      </c>
      <c r="I129" s="221"/>
      <c r="J129" s="216"/>
      <c r="K129" s="216"/>
      <c r="L129" s="222"/>
      <c r="M129" s="223"/>
      <c r="N129" s="224"/>
      <c r="O129" s="224"/>
      <c r="P129" s="224"/>
      <c r="Q129" s="224"/>
      <c r="R129" s="224"/>
      <c r="S129" s="224"/>
      <c r="T129" s="225"/>
      <c r="AT129" s="226" t="s">
        <v>124</v>
      </c>
      <c r="AU129" s="226" t="s">
        <v>79</v>
      </c>
      <c r="AV129" s="11" t="s">
        <v>79</v>
      </c>
      <c r="AW129" s="11" t="s">
        <v>32</v>
      </c>
      <c r="AX129" s="11" t="s">
        <v>69</v>
      </c>
      <c r="AY129" s="226" t="s">
        <v>115</v>
      </c>
    </row>
    <row r="130" s="11" customFormat="1">
      <c r="B130" s="215"/>
      <c r="C130" s="216"/>
      <c r="D130" s="217" t="s">
        <v>124</v>
      </c>
      <c r="E130" s="218" t="s">
        <v>1</v>
      </c>
      <c r="F130" s="219" t="s">
        <v>161</v>
      </c>
      <c r="G130" s="216"/>
      <c r="H130" s="220">
        <v>1.5600000000000001</v>
      </c>
      <c r="I130" s="221"/>
      <c r="J130" s="216"/>
      <c r="K130" s="216"/>
      <c r="L130" s="222"/>
      <c r="M130" s="223"/>
      <c r="N130" s="224"/>
      <c r="O130" s="224"/>
      <c r="P130" s="224"/>
      <c r="Q130" s="224"/>
      <c r="R130" s="224"/>
      <c r="S130" s="224"/>
      <c r="T130" s="225"/>
      <c r="AT130" s="226" t="s">
        <v>124</v>
      </c>
      <c r="AU130" s="226" t="s">
        <v>79</v>
      </c>
      <c r="AV130" s="11" t="s">
        <v>79</v>
      </c>
      <c r="AW130" s="11" t="s">
        <v>32</v>
      </c>
      <c r="AX130" s="11" t="s">
        <v>69</v>
      </c>
      <c r="AY130" s="226" t="s">
        <v>115</v>
      </c>
    </row>
    <row r="131" s="11" customFormat="1">
      <c r="B131" s="215"/>
      <c r="C131" s="216"/>
      <c r="D131" s="217" t="s">
        <v>124</v>
      </c>
      <c r="E131" s="218" t="s">
        <v>1</v>
      </c>
      <c r="F131" s="219" t="s">
        <v>162</v>
      </c>
      <c r="G131" s="216"/>
      <c r="H131" s="220">
        <v>13.5</v>
      </c>
      <c r="I131" s="221"/>
      <c r="J131" s="216"/>
      <c r="K131" s="216"/>
      <c r="L131" s="222"/>
      <c r="M131" s="223"/>
      <c r="N131" s="224"/>
      <c r="O131" s="224"/>
      <c r="P131" s="224"/>
      <c r="Q131" s="224"/>
      <c r="R131" s="224"/>
      <c r="S131" s="224"/>
      <c r="T131" s="225"/>
      <c r="AT131" s="226" t="s">
        <v>124</v>
      </c>
      <c r="AU131" s="226" t="s">
        <v>79</v>
      </c>
      <c r="AV131" s="11" t="s">
        <v>79</v>
      </c>
      <c r="AW131" s="11" t="s">
        <v>32</v>
      </c>
      <c r="AX131" s="11" t="s">
        <v>69</v>
      </c>
      <c r="AY131" s="226" t="s">
        <v>115</v>
      </c>
    </row>
    <row r="132" s="12" customFormat="1">
      <c r="B132" s="227"/>
      <c r="C132" s="228"/>
      <c r="D132" s="217" t="s">
        <v>124</v>
      </c>
      <c r="E132" s="229" t="s">
        <v>1</v>
      </c>
      <c r="F132" s="230" t="s">
        <v>132</v>
      </c>
      <c r="G132" s="228"/>
      <c r="H132" s="231">
        <v>247.86000000000001</v>
      </c>
      <c r="I132" s="232"/>
      <c r="J132" s="228"/>
      <c r="K132" s="228"/>
      <c r="L132" s="233"/>
      <c r="M132" s="234"/>
      <c r="N132" s="235"/>
      <c r="O132" s="235"/>
      <c r="P132" s="235"/>
      <c r="Q132" s="235"/>
      <c r="R132" s="235"/>
      <c r="S132" s="235"/>
      <c r="T132" s="236"/>
      <c r="AT132" s="237" t="s">
        <v>124</v>
      </c>
      <c r="AU132" s="237" t="s">
        <v>79</v>
      </c>
      <c r="AV132" s="12" t="s">
        <v>122</v>
      </c>
      <c r="AW132" s="12" t="s">
        <v>32</v>
      </c>
      <c r="AX132" s="12" t="s">
        <v>77</v>
      </c>
      <c r="AY132" s="237" t="s">
        <v>115</v>
      </c>
    </row>
    <row r="133" s="1" customFormat="1" ht="15.02609" customHeight="1">
      <c r="B133" s="35"/>
      <c r="C133" s="203" t="s">
        <v>167</v>
      </c>
      <c r="D133" s="203" t="s">
        <v>117</v>
      </c>
      <c r="E133" s="204" t="s">
        <v>168</v>
      </c>
      <c r="F133" s="205" t="s">
        <v>169</v>
      </c>
      <c r="G133" s="206" t="s">
        <v>120</v>
      </c>
      <c r="H133" s="207">
        <v>247.86000000000001</v>
      </c>
      <c r="I133" s="208"/>
      <c r="J133" s="209">
        <f>ROUND(I133*H133,2)</f>
        <v>0</v>
      </c>
      <c r="K133" s="205" t="s">
        <v>121</v>
      </c>
      <c r="L133" s="40"/>
      <c r="M133" s="210" t="s">
        <v>1</v>
      </c>
      <c r="N133" s="211" t="s">
        <v>40</v>
      </c>
      <c r="O133" s="76"/>
      <c r="P133" s="212">
        <f>O133*H133</f>
        <v>0</v>
      </c>
      <c r="Q133" s="212">
        <v>0</v>
      </c>
      <c r="R133" s="212">
        <f>Q133*H133</f>
        <v>0</v>
      </c>
      <c r="S133" s="212">
        <v>0</v>
      </c>
      <c r="T133" s="213">
        <f>S133*H133</f>
        <v>0</v>
      </c>
      <c r="AR133" s="14" t="s">
        <v>122</v>
      </c>
      <c r="AT133" s="14" t="s">
        <v>117</v>
      </c>
      <c r="AU133" s="14" t="s">
        <v>79</v>
      </c>
      <c r="AY133" s="14" t="s">
        <v>115</v>
      </c>
      <c r="BE133" s="214">
        <f>IF(N133="základní",J133,0)</f>
        <v>0</v>
      </c>
      <c r="BF133" s="214">
        <f>IF(N133="snížená",J133,0)</f>
        <v>0</v>
      </c>
      <c r="BG133" s="214">
        <f>IF(N133="zákl. přenesená",J133,0)</f>
        <v>0</v>
      </c>
      <c r="BH133" s="214">
        <f>IF(N133="sníž. přenesená",J133,0)</f>
        <v>0</v>
      </c>
      <c r="BI133" s="214">
        <f>IF(N133="nulová",J133,0)</f>
        <v>0</v>
      </c>
      <c r="BJ133" s="14" t="s">
        <v>77</v>
      </c>
      <c r="BK133" s="214">
        <f>ROUND(I133*H133,2)</f>
        <v>0</v>
      </c>
      <c r="BL133" s="14" t="s">
        <v>122</v>
      </c>
      <c r="BM133" s="14" t="s">
        <v>170</v>
      </c>
    </row>
    <row r="134" s="11" customFormat="1">
      <c r="B134" s="215"/>
      <c r="C134" s="216"/>
      <c r="D134" s="217" t="s">
        <v>124</v>
      </c>
      <c r="E134" s="218" t="s">
        <v>1</v>
      </c>
      <c r="F134" s="219" t="s">
        <v>160</v>
      </c>
      <c r="G134" s="216"/>
      <c r="H134" s="220">
        <v>232.80000000000001</v>
      </c>
      <c r="I134" s="221"/>
      <c r="J134" s="216"/>
      <c r="K134" s="216"/>
      <c r="L134" s="222"/>
      <c r="M134" s="223"/>
      <c r="N134" s="224"/>
      <c r="O134" s="224"/>
      <c r="P134" s="224"/>
      <c r="Q134" s="224"/>
      <c r="R134" s="224"/>
      <c r="S134" s="224"/>
      <c r="T134" s="225"/>
      <c r="AT134" s="226" t="s">
        <v>124</v>
      </c>
      <c r="AU134" s="226" t="s">
        <v>79</v>
      </c>
      <c r="AV134" s="11" t="s">
        <v>79</v>
      </c>
      <c r="AW134" s="11" t="s">
        <v>32</v>
      </c>
      <c r="AX134" s="11" t="s">
        <v>69</v>
      </c>
      <c r="AY134" s="226" t="s">
        <v>115</v>
      </c>
    </row>
    <row r="135" s="11" customFormat="1">
      <c r="B135" s="215"/>
      <c r="C135" s="216"/>
      <c r="D135" s="217" t="s">
        <v>124</v>
      </c>
      <c r="E135" s="218" t="s">
        <v>1</v>
      </c>
      <c r="F135" s="219" t="s">
        <v>161</v>
      </c>
      <c r="G135" s="216"/>
      <c r="H135" s="220">
        <v>1.5600000000000001</v>
      </c>
      <c r="I135" s="221"/>
      <c r="J135" s="216"/>
      <c r="K135" s="216"/>
      <c r="L135" s="222"/>
      <c r="M135" s="223"/>
      <c r="N135" s="224"/>
      <c r="O135" s="224"/>
      <c r="P135" s="224"/>
      <c r="Q135" s="224"/>
      <c r="R135" s="224"/>
      <c r="S135" s="224"/>
      <c r="T135" s="225"/>
      <c r="AT135" s="226" t="s">
        <v>124</v>
      </c>
      <c r="AU135" s="226" t="s">
        <v>79</v>
      </c>
      <c r="AV135" s="11" t="s">
        <v>79</v>
      </c>
      <c r="AW135" s="11" t="s">
        <v>32</v>
      </c>
      <c r="AX135" s="11" t="s">
        <v>69</v>
      </c>
      <c r="AY135" s="226" t="s">
        <v>115</v>
      </c>
    </row>
    <row r="136" s="11" customFormat="1">
      <c r="B136" s="215"/>
      <c r="C136" s="216"/>
      <c r="D136" s="217" t="s">
        <v>124</v>
      </c>
      <c r="E136" s="218" t="s">
        <v>1</v>
      </c>
      <c r="F136" s="219" t="s">
        <v>162</v>
      </c>
      <c r="G136" s="216"/>
      <c r="H136" s="220">
        <v>13.5</v>
      </c>
      <c r="I136" s="221"/>
      <c r="J136" s="216"/>
      <c r="K136" s="216"/>
      <c r="L136" s="222"/>
      <c r="M136" s="223"/>
      <c r="N136" s="224"/>
      <c r="O136" s="224"/>
      <c r="P136" s="224"/>
      <c r="Q136" s="224"/>
      <c r="R136" s="224"/>
      <c r="S136" s="224"/>
      <c r="T136" s="225"/>
      <c r="AT136" s="226" t="s">
        <v>124</v>
      </c>
      <c r="AU136" s="226" t="s">
        <v>79</v>
      </c>
      <c r="AV136" s="11" t="s">
        <v>79</v>
      </c>
      <c r="AW136" s="11" t="s">
        <v>32</v>
      </c>
      <c r="AX136" s="11" t="s">
        <v>69</v>
      </c>
      <c r="AY136" s="226" t="s">
        <v>115</v>
      </c>
    </row>
    <row r="137" s="12" customFormat="1">
      <c r="B137" s="227"/>
      <c r="C137" s="228"/>
      <c r="D137" s="217" t="s">
        <v>124</v>
      </c>
      <c r="E137" s="229" t="s">
        <v>1</v>
      </c>
      <c r="F137" s="230" t="s">
        <v>132</v>
      </c>
      <c r="G137" s="228"/>
      <c r="H137" s="231">
        <v>247.86000000000001</v>
      </c>
      <c r="I137" s="232"/>
      <c r="J137" s="228"/>
      <c r="K137" s="228"/>
      <c r="L137" s="233"/>
      <c r="M137" s="234"/>
      <c r="N137" s="235"/>
      <c r="O137" s="235"/>
      <c r="P137" s="235"/>
      <c r="Q137" s="235"/>
      <c r="R137" s="235"/>
      <c r="S137" s="235"/>
      <c r="T137" s="236"/>
      <c r="AT137" s="237" t="s">
        <v>124</v>
      </c>
      <c r="AU137" s="237" t="s">
        <v>79</v>
      </c>
      <c r="AV137" s="12" t="s">
        <v>122</v>
      </c>
      <c r="AW137" s="12" t="s">
        <v>32</v>
      </c>
      <c r="AX137" s="12" t="s">
        <v>77</v>
      </c>
      <c r="AY137" s="237" t="s">
        <v>115</v>
      </c>
    </row>
    <row r="138" s="1" customFormat="1" ht="15.02609" customHeight="1">
      <c r="B138" s="35"/>
      <c r="C138" s="203" t="s">
        <v>171</v>
      </c>
      <c r="D138" s="203" t="s">
        <v>117</v>
      </c>
      <c r="E138" s="204" t="s">
        <v>172</v>
      </c>
      <c r="F138" s="205" t="s">
        <v>173</v>
      </c>
      <c r="G138" s="206" t="s">
        <v>120</v>
      </c>
      <c r="H138" s="207">
        <v>247.86000000000001</v>
      </c>
      <c r="I138" s="208"/>
      <c r="J138" s="209">
        <f>ROUND(I138*H138,2)</f>
        <v>0</v>
      </c>
      <c r="K138" s="205" t="s">
        <v>121</v>
      </c>
      <c r="L138" s="40"/>
      <c r="M138" s="210" t="s">
        <v>1</v>
      </c>
      <c r="N138" s="211" t="s">
        <v>40</v>
      </c>
      <c r="O138" s="76"/>
      <c r="P138" s="212">
        <f>O138*H138</f>
        <v>0</v>
      </c>
      <c r="Q138" s="212">
        <v>0</v>
      </c>
      <c r="R138" s="212">
        <f>Q138*H138</f>
        <v>0</v>
      </c>
      <c r="S138" s="212">
        <v>0</v>
      </c>
      <c r="T138" s="213">
        <f>S138*H138</f>
        <v>0</v>
      </c>
      <c r="AR138" s="14" t="s">
        <v>122</v>
      </c>
      <c r="AT138" s="14" t="s">
        <v>117</v>
      </c>
      <c r="AU138" s="14" t="s">
        <v>79</v>
      </c>
      <c r="AY138" s="14" t="s">
        <v>115</v>
      </c>
      <c r="BE138" s="214">
        <f>IF(N138="základní",J138,0)</f>
        <v>0</v>
      </c>
      <c r="BF138" s="214">
        <f>IF(N138="snížená",J138,0)</f>
        <v>0</v>
      </c>
      <c r="BG138" s="214">
        <f>IF(N138="zákl. přenesená",J138,0)</f>
        <v>0</v>
      </c>
      <c r="BH138" s="214">
        <f>IF(N138="sníž. přenesená",J138,0)</f>
        <v>0</v>
      </c>
      <c r="BI138" s="214">
        <f>IF(N138="nulová",J138,0)</f>
        <v>0</v>
      </c>
      <c r="BJ138" s="14" t="s">
        <v>77</v>
      </c>
      <c r="BK138" s="214">
        <f>ROUND(I138*H138,2)</f>
        <v>0</v>
      </c>
      <c r="BL138" s="14" t="s">
        <v>122</v>
      </c>
      <c r="BM138" s="14" t="s">
        <v>174</v>
      </c>
    </row>
    <row r="139" s="11" customFormat="1">
      <c r="B139" s="215"/>
      <c r="C139" s="216"/>
      <c r="D139" s="217" t="s">
        <v>124</v>
      </c>
      <c r="E139" s="218" t="s">
        <v>1</v>
      </c>
      <c r="F139" s="219" t="s">
        <v>160</v>
      </c>
      <c r="G139" s="216"/>
      <c r="H139" s="220">
        <v>232.80000000000001</v>
      </c>
      <c r="I139" s="221"/>
      <c r="J139" s="216"/>
      <c r="K139" s="216"/>
      <c r="L139" s="222"/>
      <c r="M139" s="223"/>
      <c r="N139" s="224"/>
      <c r="O139" s="224"/>
      <c r="P139" s="224"/>
      <c r="Q139" s="224"/>
      <c r="R139" s="224"/>
      <c r="S139" s="224"/>
      <c r="T139" s="225"/>
      <c r="AT139" s="226" t="s">
        <v>124</v>
      </c>
      <c r="AU139" s="226" t="s">
        <v>79</v>
      </c>
      <c r="AV139" s="11" t="s">
        <v>79</v>
      </c>
      <c r="AW139" s="11" t="s">
        <v>32</v>
      </c>
      <c r="AX139" s="11" t="s">
        <v>69</v>
      </c>
      <c r="AY139" s="226" t="s">
        <v>115</v>
      </c>
    </row>
    <row r="140" s="11" customFormat="1">
      <c r="B140" s="215"/>
      <c r="C140" s="216"/>
      <c r="D140" s="217" t="s">
        <v>124</v>
      </c>
      <c r="E140" s="218" t="s">
        <v>1</v>
      </c>
      <c r="F140" s="219" t="s">
        <v>161</v>
      </c>
      <c r="G140" s="216"/>
      <c r="H140" s="220">
        <v>1.5600000000000001</v>
      </c>
      <c r="I140" s="221"/>
      <c r="J140" s="216"/>
      <c r="K140" s="216"/>
      <c r="L140" s="222"/>
      <c r="M140" s="223"/>
      <c r="N140" s="224"/>
      <c r="O140" s="224"/>
      <c r="P140" s="224"/>
      <c r="Q140" s="224"/>
      <c r="R140" s="224"/>
      <c r="S140" s="224"/>
      <c r="T140" s="225"/>
      <c r="AT140" s="226" t="s">
        <v>124</v>
      </c>
      <c r="AU140" s="226" t="s">
        <v>79</v>
      </c>
      <c r="AV140" s="11" t="s">
        <v>79</v>
      </c>
      <c r="AW140" s="11" t="s">
        <v>32</v>
      </c>
      <c r="AX140" s="11" t="s">
        <v>69</v>
      </c>
      <c r="AY140" s="226" t="s">
        <v>115</v>
      </c>
    </row>
    <row r="141" s="11" customFormat="1">
      <c r="B141" s="215"/>
      <c r="C141" s="216"/>
      <c r="D141" s="217" t="s">
        <v>124</v>
      </c>
      <c r="E141" s="218" t="s">
        <v>1</v>
      </c>
      <c r="F141" s="219" t="s">
        <v>162</v>
      </c>
      <c r="G141" s="216"/>
      <c r="H141" s="220">
        <v>13.5</v>
      </c>
      <c r="I141" s="221"/>
      <c r="J141" s="216"/>
      <c r="K141" s="216"/>
      <c r="L141" s="222"/>
      <c r="M141" s="223"/>
      <c r="N141" s="224"/>
      <c r="O141" s="224"/>
      <c r="P141" s="224"/>
      <c r="Q141" s="224"/>
      <c r="R141" s="224"/>
      <c r="S141" s="224"/>
      <c r="T141" s="225"/>
      <c r="AT141" s="226" t="s">
        <v>124</v>
      </c>
      <c r="AU141" s="226" t="s">
        <v>79</v>
      </c>
      <c r="AV141" s="11" t="s">
        <v>79</v>
      </c>
      <c r="AW141" s="11" t="s">
        <v>32</v>
      </c>
      <c r="AX141" s="11" t="s">
        <v>69</v>
      </c>
      <c r="AY141" s="226" t="s">
        <v>115</v>
      </c>
    </row>
    <row r="142" s="12" customFormat="1">
      <c r="B142" s="227"/>
      <c r="C142" s="228"/>
      <c r="D142" s="217" t="s">
        <v>124</v>
      </c>
      <c r="E142" s="229" t="s">
        <v>1</v>
      </c>
      <c r="F142" s="230" t="s">
        <v>132</v>
      </c>
      <c r="G142" s="228"/>
      <c r="H142" s="231">
        <v>247.86000000000001</v>
      </c>
      <c r="I142" s="232"/>
      <c r="J142" s="228"/>
      <c r="K142" s="228"/>
      <c r="L142" s="233"/>
      <c r="M142" s="234"/>
      <c r="N142" s="235"/>
      <c r="O142" s="235"/>
      <c r="P142" s="235"/>
      <c r="Q142" s="235"/>
      <c r="R142" s="235"/>
      <c r="S142" s="235"/>
      <c r="T142" s="236"/>
      <c r="AT142" s="237" t="s">
        <v>124</v>
      </c>
      <c r="AU142" s="237" t="s">
        <v>79</v>
      </c>
      <c r="AV142" s="12" t="s">
        <v>122</v>
      </c>
      <c r="AW142" s="12" t="s">
        <v>32</v>
      </c>
      <c r="AX142" s="12" t="s">
        <v>77</v>
      </c>
      <c r="AY142" s="237" t="s">
        <v>115</v>
      </c>
    </row>
    <row r="143" s="1" customFormat="1" ht="15.02609" customHeight="1">
      <c r="B143" s="35"/>
      <c r="C143" s="203" t="s">
        <v>175</v>
      </c>
      <c r="D143" s="203" t="s">
        <v>117</v>
      </c>
      <c r="E143" s="204" t="s">
        <v>176</v>
      </c>
      <c r="F143" s="205" t="s">
        <v>177</v>
      </c>
      <c r="G143" s="206" t="s">
        <v>120</v>
      </c>
      <c r="H143" s="207">
        <v>247.86000000000001</v>
      </c>
      <c r="I143" s="208"/>
      <c r="J143" s="209">
        <f>ROUND(I143*H143,2)</f>
        <v>0</v>
      </c>
      <c r="K143" s="205" t="s">
        <v>121</v>
      </c>
      <c r="L143" s="40"/>
      <c r="M143" s="210" t="s">
        <v>1</v>
      </c>
      <c r="N143" s="211" t="s">
        <v>40</v>
      </c>
      <c r="O143" s="76"/>
      <c r="P143" s="212">
        <f>O143*H143</f>
        <v>0</v>
      </c>
      <c r="Q143" s="212">
        <v>0</v>
      </c>
      <c r="R143" s="212">
        <f>Q143*H143</f>
        <v>0</v>
      </c>
      <c r="S143" s="212">
        <v>0</v>
      </c>
      <c r="T143" s="213">
        <f>S143*H143</f>
        <v>0</v>
      </c>
      <c r="AR143" s="14" t="s">
        <v>122</v>
      </c>
      <c r="AT143" s="14" t="s">
        <v>117</v>
      </c>
      <c r="AU143" s="14" t="s">
        <v>79</v>
      </c>
      <c r="AY143" s="14" t="s">
        <v>115</v>
      </c>
      <c r="BE143" s="214">
        <f>IF(N143="základní",J143,0)</f>
        <v>0</v>
      </c>
      <c r="BF143" s="214">
        <f>IF(N143="snížená",J143,0)</f>
        <v>0</v>
      </c>
      <c r="BG143" s="214">
        <f>IF(N143="zákl. přenesená",J143,0)</f>
        <v>0</v>
      </c>
      <c r="BH143" s="214">
        <f>IF(N143="sníž. přenesená",J143,0)</f>
        <v>0</v>
      </c>
      <c r="BI143" s="214">
        <f>IF(N143="nulová",J143,0)</f>
        <v>0</v>
      </c>
      <c r="BJ143" s="14" t="s">
        <v>77</v>
      </c>
      <c r="BK143" s="214">
        <f>ROUND(I143*H143,2)</f>
        <v>0</v>
      </c>
      <c r="BL143" s="14" t="s">
        <v>122</v>
      </c>
      <c r="BM143" s="14" t="s">
        <v>178</v>
      </c>
    </row>
    <row r="144" s="11" customFormat="1">
      <c r="B144" s="215"/>
      <c r="C144" s="216"/>
      <c r="D144" s="217" t="s">
        <v>124</v>
      </c>
      <c r="E144" s="218" t="s">
        <v>1</v>
      </c>
      <c r="F144" s="219" t="s">
        <v>160</v>
      </c>
      <c r="G144" s="216"/>
      <c r="H144" s="220">
        <v>232.80000000000001</v>
      </c>
      <c r="I144" s="221"/>
      <c r="J144" s="216"/>
      <c r="K144" s="216"/>
      <c r="L144" s="222"/>
      <c r="M144" s="223"/>
      <c r="N144" s="224"/>
      <c r="O144" s="224"/>
      <c r="P144" s="224"/>
      <c r="Q144" s="224"/>
      <c r="R144" s="224"/>
      <c r="S144" s="224"/>
      <c r="T144" s="225"/>
      <c r="AT144" s="226" t="s">
        <v>124</v>
      </c>
      <c r="AU144" s="226" t="s">
        <v>79</v>
      </c>
      <c r="AV144" s="11" t="s">
        <v>79</v>
      </c>
      <c r="AW144" s="11" t="s">
        <v>32</v>
      </c>
      <c r="AX144" s="11" t="s">
        <v>69</v>
      </c>
      <c r="AY144" s="226" t="s">
        <v>115</v>
      </c>
    </row>
    <row r="145" s="11" customFormat="1">
      <c r="B145" s="215"/>
      <c r="C145" s="216"/>
      <c r="D145" s="217" t="s">
        <v>124</v>
      </c>
      <c r="E145" s="218" t="s">
        <v>1</v>
      </c>
      <c r="F145" s="219" t="s">
        <v>161</v>
      </c>
      <c r="G145" s="216"/>
      <c r="H145" s="220">
        <v>1.5600000000000001</v>
      </c>
      <c r="I145" s="221"/>
      <c r="J145" s="216"/>
      <c r="K145" s="216"/>
      <c r="L145" s="222"/>
      <c r="M145" s="223"/>
      <c r="N145" s="224"/>
      <c r="O145" s="224"/>
      <c r="P145" s="224"/>
      <c r="Q145" s="224"/>
      <c r="R145" s="224"/>
      <c r="S145" s="224"/>
      <c r="T145" s="225"/>
      <c r="AT145" s="226" t="s">
        <v>124</v>
      </c>
      <c r="AU145" s="226" t="s">
        <v>79</v>
      </c>
      <c r="AV145" s="11" t="s">
        <v>79</v>
      </c>
      <c r="AW145" s="11" t="s">
        <v>32</v>
      </c>
      <c r="AX145" s="11" t="s">
        <v>69</v>
      </c>
      <c r="AY145" s="226" t="s">
        <v>115</v>
      </c>
    </row>
    <row r="146" s="11" customFormat="1">
      <c r="B146" s="215"/>
      <c r="C146" s="216"/>
      <c r="D146" s="217" t="s">
        <v>124</v>
      </c>
      <c r="E146" s="218" t="s">
        <v>1</v>
      </c>
      <c r="F146" s="219" t="s">
        <v>162</v>
      </c>
      <c r="G146" s="216"/>
      <c r="H146" s="220">
        <v>13.5</v>
      </c>
      <c r="I146" s="221"/>
      <c r="J146" s="216"/>
      <c r="K146" s="216"/>
      <c r="L146" s="222"/>
      <c r="M146" s="223"/>
      <c r="N146" s="224"/>
      <c r="O146" s="224"/>
      <c r="P146" s="224"/>
      <c r="Q146" s="224"/>
      <c r="R146" s="224"/>
      <c r="S146" s="224"/>
      <c r="T146" s="225"/>
      <c r="AT146" s="226" t="s">
        <v>124</v>
      </c>
      <c r="AU146" s="226" t="s">
        <v>79</v>
      </c>
      <c r="AV146" s="11" t="s">
        <v>79</v>
      </c>
      <c r="AW146" s="11" t="s">
        <v>32</v>
      </c>
      <c r="AX146" s="11" t="s">
        <v>69</v>
      </c>
      <c r="AY146" s="226" t="s">
        <v>115</v>
      </c>
    </row>
    <row r="147" s="12" customFormat="1">
      <c r="B147" s="227"/>
      <c r="C147" s="228"/>
      <c r="D147" s="217" t="s">
        <v>124</v>
      </c>
      <c r="E147" s="229" t="s">
        <v>1</v>
      </c>
      <c r="F147" s="230" t="s">
        <v>132</v>
      </c>
      <c r="G147" s="228"/>
      <c r="H147" s="231">
        <v>247.86000000000001</v>
      </c>
      <c r="I147" s="232"/>
      <c r="J147" s="228"/>
      <c r="K147" s="228"/>
      <c r="L147" s="233"/>
      <c r="M147" s="234"/>
      <c r="N147" s="235"/>
      <c r="O147" s="235"/>
      <c r="P147" s="235"/>
      <c r="Q147" s="235"/>
      <c r="R147" s="235"/>
      <c r="S147" s="235"/>
      <c r="T147" s="236"/>
      <c r="AT147" s="237" t="s">
        <v>124</v>
      </c>
      <c r="AU147" s="237" t="s">
        <v>79</v>
      </c>
      <c r="AV147" s="12" t="s">
        <v>122</v>
      </c>
      <c r="AW147" s="12" t="s">
        <v>32</v>
      </c>
      <c r="AX147" s="12" t="s">
        <v>77</v>
      </c>
      <c r="AY147" s="237" t="s">
        <v>115</v>
      </c>
    </row>
    <row r="148" s="1" customFormat="1" ht="15.02609" customHeight="1">
      <c r="B148" s="35"/>
      <c r="C148" s="203" t="s">
        <v>179</v>
      </c>
      <c r="D148" s="203" t="s">
        <v>117</v>
      </c>
      <c r="E148" s="204" t="s">
        <v>180</v>
      </c>
      <c r="F148" s="205" t="s">
        <v>181</v>
      </c>
      <c r="G148" s="206" t="s">
        <v>182</v>
      </c>
      <c r="H148" s="207">
        <v>495.72000000000003</v>
      </c>
      <c r="I148" s="208"/>
      <c r="J148" s="209">
        <f>ROUND(I148*H148,2)</f>
        <v>0</v>
      </c>
      <c r="K148" s="205" t="s">
        <v>121</v>
      </c>
      <c r="L148" s="40"/>
      <c r="M148" s="210" t="s">
        <v>1</v>
      </c>
      <c r="N148" s="211" t="s">
        <v>40</v>
      </c>
      <c r="O148" s="76"/>
      <c r="P148" s="212">
        <f>O148*H148</f>
        <v>0</v>
      </c>
      <c r="Q148" s="212">
        <v>0</v>
      </c>
      <c r="R148" s="212">
        <f>Q148*H148</f>
        <v>0</v>
      </c>
      <c r="S148" s="212">
        <v>0</v>
      </c>
      <c r="T148" s="213">
        <f>S148*H148</f>
        <v>0</v>
      </c>
      <c r="AR148" s="14" t="s">
        <v>122</v>
      </c>
      <c r="AT148" s="14" t="s">
        <v>117</v>
      </c>
      <c r="AU148" s="14" t="s">
        <v>79</v>
      </c>
      <c r="AY148" s="14" t="s">
        <v>115</v>
      </c>
      <c r="BE148" s="214">
        <f>IF(N148="základní",J148,0)</f>
        <v>0</v>
      </c>
      <c r="BF148" s="214">
        <f>IF(N148="snížená",J148,0)</f>
        <v>0</v>
      </c>
      <c r="BG148" s="214">
        <f>IF(N148="zákl. přenesená",J148,0)</f>
        <v>0</v>
      </c>
      <c r="BH148" s="214">
        <f>IF(N148="sníž. přenesená",J148,0)</f>
        <v>0</v>
      </c>
      <c r="BI148" s="214">
        <f>IF(N148="nulová",J148,0)</f>
        <v>0</v>
      </c>
      <c r="BJ148" s="14" t="s">
        <v>77</v>
      </c>
      <c r="BK148" s="214">
        <f>ROUND(I148*H148,2)</f>
        <v>0</v>
      </c>
      <c r="BL148" s="14" t="s">
        <v>122</v>
      </c>
      <c r="BM148" s="14" t="s">
        <v>183</v>
      </c>
    </row>
    <row r="149" s="11" customFormat="1">
      <c r="B149" s="215"/>
      <c r="C149" s="216"/>
      <c r="D149" s="217" t="s">
        <v>124</v>
      </c>
      <c r="E149" s="218" t="s">
        <v>1</v>
      </c>
      <c r="F149" s="219" t="s">
        <v>184</v>
      </c>
      <c r="G149" s="216"/>
      <c r="H149" s="220">
        <v>465.60000000000002</v>
      </c>
      <c r="I149" s="221"/>
      <c r="J149" s="216"/>
      <c r="K149" s="216"/>
      <c r="L149" s="222"/>
      <c r="M149" s="223"/>
      <c r="N149" s="224"/>
      <c r="O149" s="224"/>
      <c r="P149" s="224"/>
      <c r="Q149" s="224"/>
      <c r="R149" s="224"/>
      <c r="S149" s="224"/>
      <c r="T149" s="225"/>
      <c r="AT149" s="226" t="s">
        <v>124</v>
      </c>
      <c r="AU149" s="226" t="s">
        <v>79</v>
      </c>
      <c r="AV149" s="11" t="s">
        <v>79</v>
      </c>
      <c r="AW149" s="11" t="s">
        <v>32</v>
      </c>
      <c r="AX149" s="11" t="s">
        <v>69</v>
      </c>
      <c r="AY149" s="226" t="s">
        <v>115</v>
      </c>
    </row>
    <row r="150" s="11" customFormat="1">
      <c r="B150" s="215"/>
      <c r="C150" s="216"/>
      <c r="D150" s="217" t="s">
        <v>124</v>
      </c>
      <c r="E150" s="218" t="s">
        <v>1</v>
      </c>
      <c r="F150" s="219" t="s">
        <v>185</v>
      </c>
      <c r="G150" s="216"/>
      <c r="H150" s="220">
        <v>3.1200000000000001</v>
      </c>
      <c r="I150" s="221"/>
      <c r="J150" s="216"/>
      <c r="K150" s="216"/>
      <c r="L150" s="222"/>
      <c r="M150" s="223"/>
      <c r="N150" s="224"/>
      <c r="O150" s="224"/>
      <c r="P150" s="224"/>
      <c r="Q150" s="224"/>
      <c r="R150" s="224"/>
      <c r="S150" s="224"/>
      <c r="T150" s="225"/>
      <c r="AT150" s="226" t="s">
        <v>124</v>
      </c>
      <c r="AU150" s="226" t="s">
        <v>79</v>
      </c>
      <c r="AV150" s="11" t="s">
        <v>79</v>
      </c>
      <c r="AW150" s="11" t="s">
        <v>32</v>
      </c>
      <c r="AX150" s="11" t="s">
        <v>69</v>
      </c>
      <c r="AY150" s="226" t="s">
        <v>115</v>
      </c>
    </row>
    <row r="151" s="11" customFormat="1">
      <c r="B151" s="215"/>
      <c r="C151" s="216"/>
      <c r="D151" s="217" t="s">
        <v>124</v>
      </c>
      <c r="E151" s="218" t="s">
        <v>1</v>
      </c>
      <c r="F151" s="219" t="s">
        <v>186</v>
      </c>
      <c r="G151" s="216"/>
      <c r="H151" s="220">
        <v>27</v>
      </c>
      <c r="I151" s="221"/>
      <c r="J151" s="216"/>
      <c r="K151" s="216"/>
      <c r="L151" s="222"/>
      <c r="M151" s="223"/>
      <c r="N151" s="224"/>
      <c r="O151" s="224"/>
      <c r="P151" s="224"/>
      <c r="Q151" s="224"/>
      <c r="R151" s="224"/>
      <c r="S151" s="224"/>
      <c r="T151" s="225"/>
      <c r="AT151" s="226" t="s">
        <v>124</v>
      </c>
      <c r="AU151" s="226" t="s">
        <v>79</v>
      </c>
      <c r="AV151" s="11" t="s">
        <v>79</v>
      </c>
      <c r="AW151" s="11" t="s">
        <v>32</v>
      </c>
      <c r="AX151" s="11" t="s">
        <v>69</v>
      </c>
      <c r="AY151" s="226" t="s">
        <v>115</v>
      </c>
    </row>
    <row r="152" s="12" customFormat="1">
      <c r="B152" s="227"/>
      <c r="C152" s="228"/>
      <c r="D152" s="217" t="s">
        <v>124</v>
      </c>
      <c r="E152" s="229" t="s">
        <v>1</v>
      </c>
      <c r="F152" s="230" t="s">
        <v>132</v>
      </c>
      <c r="G152" s="228"/>
      <c r="H152" s="231">
        <v>495.72000000000003</v>
      </c>
      <c r="I152" s="232"/>
      <c r="J152" s="228"/>
      <c r="K152" s="228"/>
      <c r="L152" s="233"/>
      <c r="M152" s="234"/>
      <c r="N152" s="235"/>
      <c r="O152" s="235"/>
      <c r="P152" s="235"/>
      <c r="Q152" s="235"/>
      <c r="R152" s="235"/>
      <c r="S152" s="235"/>
      <c r="T152" s="236"/>
      <c r="AT152" s="237" t="s">
        <v>124</v>
      </c>
      <c r="AU152" s="237" t="s">
        <v>79</v>
      </c>
      <c r="AV152" s="12" t="s">
        <v>122</v>
      </c>
      <c r="AW152" s="12" t="s">
        <v>32</v>
      </c>
      <c r="AX152" s="12" t="s">
        <v>77</v>
      </c>
      <c r="AY152" s="237" t="s">
        <v>115</v>
      </c>
    </row>
    <row r="153" s="1" customFormat="1" ht="15.02609" customHeight="1">
      <c r="B153" s="35"/>
      <c r="C153" s="203" t="s">
        <v>187</v>
      </c>
      <c r="D153" s="203" t="s">
        <v>117</v>
      </c>
      <c r="E153" s="204" t="s">
        <v>188</v>
      </c>
      <c r="F153" s="205" t="s">
        <v>189</v>
      </c>
      <c r="G153" s="206" t="s">
        <v>120</v>
      </c>
      <c r="H153" s="207">
        <v>165.292</v>
      </c>
      <c r="I153" s="208"/>
      <c r="J153" s="209">
        <f>ROUND(I153*H153,2)</f>
        <v>0</v>
      </c>
      <c r="K153" s="205" t="s">
        <v>121</v>
      </c>
      <c r="L153" s="40"/>
      <c r="M153" s="210" t="s">
        <v>1</v>
      </c>
      <c r="N153" s="211" t="s">
        <v>40</v>
      </c>
      <c r="O153" s="76"/>
      <c r="P153" s="212">
        <f>O153*H153</f>
        <v>0</v>
      </c>
      <c r="Q153" s="212">
        <v>0</v>
      </c>
      <c r="R153" s="212">
        <f>Q153*H153</f>
        <v>0</v>
      </c>
      <c r="S153" s="212">
        <v>0</v>
      </c>
      <c r="T153" s="213">
        <f>S153*H153</f>
        <v>0</v>
      </c>
      <c r="AR153" s="14" t="s">
        <v>122</v>
      </c>
      <c r="AT153" s="14" t="s">
        <v>117</v>
      </c>
      <c r="AU153" s="14" t="s">
        <v>79</v>
      </c>
      <c r="AY153" s="14" t="s">
        <v>115</v>
      </c>
      <c r="BE153" s="214">
        <f>IF(N153="základní",J153,0)</f>
        <v>0</v>
      </c>
      <c r="BF153" s="214">
        <f>IF(N153="snížená",J153,0)</f>
        <v>0</v>
      </c>
      <c r="BG153" s="214">
        <f>IF(N153="zákl. přenesená",J153,0)</f>
        <v>0</v>
      </c>
      <c r="BH153" s="214">
        <f>IF(N153="sníž. přenesená",J153,0)</f>
        <v>0</v>
      </c>
      <c r="BI153" s="214">
        <f>IF(N153="nulová",J153,0)</f>
        <v>0</v>
      </c>
      <c r="BJ153" s="14" t="s">
        <v>77</v>
      </c>
      <c r="BK153" s="214">
        <f>ROUND(I153*H153,2)</f>
        <v>0</v>
      </c>
      <c r="BL153" s="14" t="s">
        <v>122</v>
      </c>
      <c r="BM153" s="14" t="s">
        <v>190</v>
      </c>
    </row>
    <row r="154" s="11" customFormat="1">
      <c r="B154" s="215"/>
      <c r="C154" s="216"/>
      <c r="D154" s="217" t="s">
        <v>124</v>
      </c>
      <c r="E154" s="218" t="s">
        <v>1</v>
      </c>
      <c r="F154" s="219" t="s">
        <v>191</v>
      </c>
      <c r="G154" s="216"/>
      <c r="H154" s="220">
        <v>155.19999999999999</v>
      </c>
      <c r="I154" s="221"/>
      <c r="J154" s="216"/>
      <c r="K154" s="216"/>
      <c r="L154" s="222"/>
      <c r="M154" s="223"/>
      <c r="N154" s="224"/>
      <c r="O154" s="224"/>
      <c r="P154" s="224"/>
      <c r="Q154" s="224"/>
      <c r="R154" s="224"/>
      <c r="S154" s="224"/>
      <c r="T154" s="225"/>
      <c r="AT154" s="226" t="s">
        <v>124</v>
      </c>
      <c r="AU154" s="226" t="s">
        <v>79</v>
      </c>
      <c r="AV154" s="11" t="s">
        <v>79</v>
      </c>
      <c r="AW154" s="11" t="s">
        <v>32</v>
      </c>
      <c r="AX154" s="11" t="s">
        <v>69</v>
      </c>
      <c r="AY154" s="226" t="s">
        <v>115</v>
      </c>
    </row>
    <row r="155" s="11" customFormat="1">
      <c r="B155" s="215"/>
      <c r="C155" s="216"/>
      <c r="D155" s="217" t="s">
        <v>124</v>
      </c>
      <c r="E155" s="218" t="s">
        <v>1</v>
      </c>
      <c r="F155" s="219" t="s">
        <v>192</v>
      </c>
      <c r="G155" s="216"/>
      <c r="H155" s="220">
        <v>1.0920000000000001</v>
      </c>
      <c r="I155" s="221"/>
      <c r="J155" s="216"/>
      <c r="K155" s="216"/>
      <c r="L155" s="222"/>
      <c r="M155" s="223"/>
      <c r="N155" s="224"/>
      <c r="O155" s="224"/>
      <c r="P155" s="224"/>
      <c r="Q155" s="224"/>
      <c r="R155" s="224"/>
      <c r="S155" s="224"/>
      <c r="T155" s="225"/>
      <c r="AT155" s="226" t="s">
        <v>124</v>
      </c>
      <c r="AU155" s="226" t="s">
        <v>79</v>
      </c>
      <c r="AV155" s="11" t="s">
        <v>79</v>
      </c>
      <c r="AW155" s="11" t="s">
        <v>32</v>
      </c>
      <c r="AX155" s="11" t="s">
        <v>69</v>
      </c>
      <c r="AY155" s="226" t="s">
        <v>115</v>
      </c>
    </row>
    <row r="156" s="11" customFormat="1">
      <c r="B156" s="215"/>
      <c r="C156" s="216"/>
      <c r="D156" s="217" t="s">
        <v>124</v>
      </c>
      <c r="E156" s="218" t="s">
        <v>1</v>
      </c>
      <c r="F156" s="219" t="s">
        <v>193</v>
      </c>
      <c r="G156" s="216"/>
      <c r="H156" s="220">
        <v>9</v>
      </c>
      <c r="I156" s="221"/>
      <c r="J156" s="216"/>
      <c r="K156" s="216"/>
      <c r="L156" s="222"/>
      <c r="M156" s="223"/>
      <c r="N156" s="224"/>
      <c r="O156" s="224"/>
      <c r="P156" s="224"/>
      <c r="Q156" s="224"/>
      <c r="R156" s="224"/>
      <c r="S156" s="224"/>
      <c r="T156" s="225"/>
      <c r="AT156" s="226" t="s">
        <v>124</v>
      </c>
      <c r="AU156" s="226" t="s">
        <v>79</v>
      </c>
      <c r="AV156" s="11" t="s">
        <v>79</v>
      </c>
      <c r="AW156" s="11" t="s">
        <v>32</v>
      </c>
      <c r="AX156" s="11" t="s">
        <v>69</v>
      </c>
      <c r="AY156" s="226" t="s">
        <v>115</v>
      </c>
    </row>
    <row r="157" s="12" customFormat="1">
      <c r="B157" s="227"/>
      <c r="C157" s="228"/>
      <c r="D157" s="217" t="s">
        <v>124</v>
      </c>
      <c r="E157" s="229" t="s">
        <v>1</v>
      </c>
      <c r="F157" s="230" t="s">
        <v>132</v>
      </c>
      <c r="G157" s="228"/>
      <c r="H157" s="231">
        <v>165.292</v>
      </c>
      <c r="I157" s="232"/>
      <c r="J157" s="228"/>
      <c r="K157" s="228"/>
      <c r="L157" s="233"/>
      <c r="M157" s="234"/>
      <c r="N157" s="235"/>
      <c r="O157" s="235"/>
      <c r="P157" s="235"/>
      <c r="Q157" s="235"/>
      <c r="R157" s="235"/>
      <c r="S157" s="235"/>
      <c r="T157" s="236"/>
      <c r="AT157" s="237" t="s">
        <v>124</v>
      </c>
      <c r="AU157" s="237" t="s">
        <v>79</v>
      </c>
      <c r="AV157" s="12" t="s">
        <v>122</v>
      </c>
      <c r="AW157" s="12" t="s">
        <v>32</v>
      </c>
      <c r="AX157" s="12" t="s">
        <v>77</v>
      </c>
      <c r="AY157" s="237" t="s">
        <v>115</v>
      </c>
    </row>
    <row r="158" s="1" customFormat="1" ht="15.02609" customHeight="1">
      <c r="B158" s="35"/>
      <c r="C158" s="238" t="s">
        <v>8</v>
      </c>
      <c r="D158" s="238" t="s">
        <v>194</v>
      </c>
      <c r="E158" s="239" t="s">
        <v>195</v>
      </c>
      <c r="F158" s="240" t="s">
        <v>196</v>
      </c>
      <c r="G158" s="241" t="s">
        <v>182</v>
      </c>
      <c r="H158" s="242">
        <v>330.584</v>
      </c>
      <c r="I158" s="243"/>
      <c r="J158" s="244">
        <f>ROUND(I158*H158,2)</f>
        <v>0</v>
      </c>
      <c r="K158" s="240" t="s">
        <v>121</v>
      </c>
      <c r="L158" s="245"/>
      <c r="M158" s="246" t="s">
        <v>1</v>
      </c>
      <c r="N158" s="247" t="s">
        <v>40</v>
      </c>
      <c r="O158" s="76"/>
      <c r="P158" s="212">
        <f>O158*H158</f>
        <v>0</v>
      </c>
      <c r="Q158" s="212">
        <v>0</v>
      </c>
      <c r="R158" s="212">
        <f>Q158*H158</f>
        <v>0</v>
      </c>
      <c r="S158" s="212">
        <v>0</v>
      </c>
      <c r="T158" s="213">
        <f>S158*H158</f>
        <v>0</v>
      </c>
      <c r="AR158" s="14" t="s">
        <v>156</v>
      </c>
      <c r="AT158" s="14" t="s">
        <v>194</v>
      </c>
      <c r="AU158" s="14" t="s">
        <v>79</v>
      </c>
      <c r="AY158" s="14" t="s">
        <v>115</v>
      </c>
      <c r="BE158" s="214">
        <f>IF(N158="základní",J158,0)</f>
        <v>0</v>
      </c>
      <c r="BF158" s="214">
        <f>IF(N158="snížená",J158,0)</f>
        <v>0</v>
      </c>
      <c r="BG158" s="214">
        <f>IF(N158="zákl. přenesená",J158,0)</f>
        <v>0</v>
      </c>
      <c r="BH158" s="214">
        <f>IF(N158="sníž. přenesená",J158,0)</f>
        <v>0</v>
      </c>
      <c r="BI158" s="214">
        <f>IF(N158="nulová",J158,0)</f>
        <v>0</v>
      </c>
      <c r="BJ158" s="14" t="s">
        <v>77</v>
      </c>
      <c r="BK158" s="214">
        <f>ROUND(I158*H158,2)</f>
        <v>0</v>
      </c>
      <c r="BL158" s="14" t="s">
        <v>122</v>
      </c>
      <c r="BM158" s="14" t="s">
        <v>197</v>
      </c>
    </row>
    <row r="159" s="11" customFormat="1">
      <c r="B159" s="215"/>
      <c r="C159" s="216"/>
      <c r="D159" s="217" t="s">
        <v>124</v>
      </c>
      <c r="E159" s="218" t="s">
        <v>1</v>
      </c>
      <c r="F159" s="219" t="s">
        <v>198</v>
      </c>
      <c r="G159" s="216"/>
      <c r="H159" s="220">
        <v>310.39999999999998</v>
      </c>
      <c r="I159" s="221"/>
      <c r="J159" s="216"/>
      <c r="K159" s="216"/>
      <c r="L159" s="222"/>
      <c r="M159" s="223"/>
      <c r="N159" s="224"/>
      <c r="O159" s="224"/>
      <c r="P159" s="224"/>
      <c r="Q159" s="224"/>
      <c r="R159" s="224"/>
      <c r="S159" s="224"/>
      <c r="T159" s="225"/>
      <c r="AT159" s="226" t="s">
        <v>124</v>
      </c>
      <c r="AU159" s="226" t="s">
        <v>79</v>
      </c>
      <c r="AV159" s="11" t="s">
        <v>79</v>
      </c>
      <c r="AW159" s="11" t="s">
        <v>32</v>
      </c>
      <c r="AX159" s="11" t="s">
        <v>69</v>
      </c>
      <c r="AY159" s="226" t="s">
        <v>115</v>
      </c>
    </row>
    <row r="160" s="11" customFormat="1">
      <c r="B160" s="215"/>
      <c r="C160" s="216"/>
      <c r="D160" s="217" t="s">
        <v>124</v>
      </c>
      <c r="E160" s="218" t="s">
        <v>1</v>
      </c>
      <c r="F160" s="219" t="s">
        <v>199</v>
      </c>
      <c r="G160" s="216"/>
      <c r="H160" s="220">
        <v>2.1840000000000002</v>
      </c>
      <c r="I160" s="221"/>
      <c r="J160" s="216"/>
      <c r="K160" s="216"/>
      <c r="L160" s="222"/>
      <c r="M160" s="223"/>
      <c r="N160" s="224"/>
      <c r="O160" s="224"/>
      <c r="P160" s="224"/>
      <c r="Q160" s="224"/>
      <c r="R160" s="224"/>
      <c r="S160" s="224"/>
      <c r="T160" s="225"/>
      <c r="AT160" s="226" t="s">
        <v>124</v>
      </c>
      <c r="AU160" s="226" t="s">
        <v>79</v>
      </c>
      <c r="AV160" s="11" t="s">
        <v>79</v>
      </c>
      <c r="AW160" s="11" t="s">
        <v>32</v>
      </c>
      <c r="AX160" s="11" t="s">
        <v>69</v>
      </c>
      <c r="AY160" s="226" t="s">
        <v>115</v>
      </c>
    </row>
    <row r="161" s="11" customFormat="1">
      <c r="B161" s="215"/>
      <c r="C161" s="216"/>
      <c r="D161" s="217" t="s">
        <v>124</v>
      </c>
      <c r="E161" s="218" t="s">
        <v>1</v>
      </c>
      <c r="F161" s="219" t="s">
        <v>200</v>
      </c>
      <c r="G161" s="216"/>
      <c r="H161" s="220">
        <v>18</v>
      </c>
      <c r="I161" s="221"/>
      <c r="J161" s="216"/>
      <c r="K161" s="216"/>
      <c r="L161" s="222"/>
      <c r="M161" s="223"/>
      <c r="N161" s="224"/>
      <c r="O161" s="224"/>
      <c r="P161" s="224"/>
      <c r="Q161" s="224"/>
      <c r="R161" s="224"/>
      <c r="S161" s="224"/>
      <c r="T161" s="225"/>
      <c r="AT161" s="226" t="s">
        <v>124</v>
      </c>
      <c r="AU161" s="226" t="s">
        <v>79</v>
      </c>
      <c r="AV161" s="11" t="s">
        <v>79</v>
      </c>
      <c r="AW161" s="11" t="s">
        <v>32</v>
      </c>
      <c r="AX161" s="11" t="s">
        <v>69</v>
      </c>
      <c r="AY161" s="226" t="s">
        <v>115</v>
      </c>
    </row>
    <row r="162" s="12" customFormat="1">
      <c r="B162" s="227"/>
      <c r="C162" s="228"/>
      <c r="D162" s="217" t="s">
        <v>124</v>
      </c>
      <c r="E162" s="229" t="s">
        <v>1</v>
      </c>
      <c r="F162" s="230" t="s">
        <v>132</v>
      </c>
      <c r="G162" s="228"/>
      <c r="H162" s="231">
        <v>330.584</v>
      </c>
      <c r="I162" s="232"/>
      <c r="J162" s="228"/>
      <c r="K162" s="228"/>
      <c r="L162" s="233"/>
      <c r="M162" s="234"/>
      <c r="N162" s="235"/>
      <c r="O162" s="235"/>
      <c r="P162" s="235"/>
      <c r="Q162" s="235"/>
      <c r="R162" s="235"/>
      <c r="S162" s="235"/>
      <c r="T162" s="236"/>
      <c r="AT162" s="237" t="s">
        <v>124</v>
      </c>
      <c r="AU162" s="237" t="s">
        <v>79</v>
      </c>
      <c r="AV162" s="12" t="s">
        <v>122</v>
      </c>
      <c r="AW162" s="12" t="s">
        <v>32</v>
      </c>
      <c r="AX162" s="12" t="s">
        <v>77</v>
      </c>
      <c r="AY162" s="237" t="s">
        <v>115</v>
      </c>
    </row>
    <row r="163" s="1" customFormat="1" ht="15.02609" customHeight="1">
      <c r="B163" s="35"/>
      <c r="C163" s="203" t="s">
        <v>201</v>
      </c>
      <c r="D163" s="203" t="s">
        <v>117</v>
      </c>
      <c r="E163" s="204" t="s">
        <v>202</v>
      </c>
      <c r="F163" s="205" t="s">
        <v>203</v>
      </c>
      <c r="G163" s="206" t="s">
        <v>120</v>
      </c>
      <c r="H163" s="207">
        <v>66.043999999999997</v>
      </c>
      <c r="I163" s="208"/>
      <c r="J163" s="209">
        <f>ROUND(I163*H163,2)</f>
        <v>0</v>
      </c>
      <c r="K163" s="205" t="s">
        <v>121</v>
      </c>
      <c r="L163" s="40"/>
      <c r="M163" s="210" t="s">
        <v>1</v>
      </c>
      <c r="N163" s="211" t="s">
        <v>40</v>
      </c>
      <c r="O163" s="76"/>
      <c r="P163" s="212">
        <f>O163*H163</f>
        <v>0</v>
      </c>
      <c r="Q163" s="212">
        <v>0</v>
      </c>
      <c r="R163" s="212">
        <f>Q163*H163</f>
        <v>0</v>
      </c>
      <c r="S163" s="212">
        <v>0</v>
      </c>
      <c r="T163" s="213">
        <f>S163*H163</f>
        <v>0</v>
      </c>
      <c r="AR163" s="14" t="s">
        <v>122</v>
      </c>
      <c r="AT163" s="14" t="s">
        <v>117</v>
      </c>
      <c r="AU163" s="14" t="s">
        <v>79</v>
      </c>
      <c r="AY163" s="14" t="s">
        <v>115</v>
      </c>
      <c r="BE163" s="214">
        <f>IF(N163="základní",J163,0)</f>
        <v>0</v>
      </c>
      <c r="BF163" s="214">
        <f>IF(N163="snížená",J163,0)</f>
        <v>0</v>
      </c>
      <c r="BG163" s="214">
        <f>IF(N163="zákl. přenesená",J163,0)</f>
        <v>0</v>
      </c>
      <c r="BH163" s="214">
        <f>IF(N163="sníž. přenesená",J163,0)</f>
        <v>0</v>
      </c>
      <c r="BI163" s="214">
        <f>IF(N163="nulová",J163,0)</f>
        <v>0</v>
      </c>
      <c r="BJ163" s="14" t="s">
        <v>77</v>
      </c>
      <c r="BK163" s="214">
        <f>ROUND(I163*H163,2)</f>
        <v>0</v>
      </c>
      <c r="BL163" s="14" t="s">
        <v>122</v>
      </c>
      <c r="BM163" s="14" t="s">
        <v>204</v>
      </c>
    </row>
    <row r="164" s="11" customFormat="1">
      <c r="B164" s="215"/>
      <c r="C164" s="216"/>
      <c r="D164" s="217" t="s">
        <v>124</v>
      </c>
      <c r="E164" s="218" t="s">
        <v>1</v>
      </c>
      <c r="F164" s="219" t="s">
        <v>205</v>
      </c>
      <c r="G164" s="216"/>
      <c r="H164" s="220">
        <v>62.079999999999998</v>
      </c>
      <c r="I164" s="221"/>
      <c r="J164" s="216"/>
      <c r="K164" s="216"/>
      <c r="L164" s="222"/>
      <c r="M164" s="223"/>
      <c r="N164" s="224"/>
      <c r="O164" s="224"/>
      <c r="P164" s="224"/>
      <c r="Q164" s="224"/>
      <c r="R164" s="224"/>
      <c r="S164" s="224"/>
      <c r="T164" s="225"/>
      <c r="AT164" s="226" t="s">
        <v>124</v>
      </c>
      <c r="AU164" s="226" t="s">
        <v>79</v>
      </c>
      <c r="AV164" s="11" t="s">
        <v>79</v>
      </c>
      <c r="AW164" s="11" t="s">
        <v>32</v>
      </c>
      <c r="AX164" s="11" t="s">
        <v>69</v>
      </c>
      <c r="AY164" s="226" t="s">
        <v>115</v>
      </c>
    </row>
    <row r="165" s="11" customFormat="1">
      <c r="B165" s="215"/>
      <c r="C165" s="216"/>
      <c r="D165" s="217" t="s">
        <v>124</v>
      </c>
      <c r="E165" s="218" t="s">
        <v>1</v>
      </c>
      <c r="F165" s="219" t="s">
        <v>206</v>
      </c>
      <c r="G165" s="216"/>
      <c r="H165" s="220">
        <v>0.36399999999999999</v>
      </c>
      <c r="I165" s="221"/>
      <c r="J165" s="216"/>
      <c r="K165" s="216"/>
      <c r="L165" s="222"/>
      <c r="M165" s="223"/>
      <c r="N165" s="224"/>
      <c r="O165" s="224"/>
      <c r="P165" s="224"/>
      <c r="Q165" s="224"/>
      <c r="R165" s="224"/>
      <c r="S165" s="224"/>
      <c r="T165" s="225"/>
      <c r="AT165" s="226" t="s">
        <v>124</v>
      </c>
      <c r="AU165" s="226" t="s">
        <v>79</v>
      </c>
      <c r="AV165" s="11" t="s">
        <v>79</v>
      </c>
      <c r="AW165" s="11" t="s">
        <v>32</v>
      </c>
      <c r="AX165" s="11" t="s">
        <v>69</v>
      </c>
      <c r="AY165" s="226" t="s">
        <v>115</v>
      </c>
    </row>
    <row r="166" s="11" customFormat="1">
      <c r="B166" s="215"/>
      <c r="C166" s="216"/>
      <c r="D166" s="217" t="s">
        <v>124</v>
      </c>
      <c r="E166" s="218" t="s">
        <v>1</v>
      </c>
      <c r="F166" s="219" t="s">
        <v>207</v>
      </c>
      <c r="G166" s="216"/>
      <c r="H166" s="220">
        <v>3.6000000000000001</v>
      </c>
      <c r="I166" s="221"/>
      <c r="J166" s="216"/>
      <c r="K166" s="216"/>
      <c r="L166" s="222"/>
      <c r="M166" s="223"/>
      <c r="N166" s="224"/>
      <c r="O166" s="224"/>
      <c r="P166" s="224"/>
      <c r="Q166" s="224"/>
      <c r="R166" s="224"/>
      <c r="S166" s="224"/>
      <c r="T166" s="225"/>
      <c r="AT166" s="226" t="s">
        <v>124</v>
      </c>
      <c r="AU166" s="226" t="s">
        <v>79</v>
      </c>
      <c r="AV166" s="11" t="s">
        <v>79</v>
      </c>
      <c r="AW166" s="11" t="s">
        <v>32</v>
      </c>
      <c r="AX166" s="11" t="s">
        <v>69</v>
      </c>
      <c r="AY166" s="226" t="s">
        <v>115</v>
      </c>
    </row>
    <row r="167" s="12" customFormat="1">
      <c r="B167" s="227"/>
      <c r="C167" s="228"/>
      <c r="D167" s="217" t="s">
        <v>124</v>
      </c>
      <c r="E167" s="229" t="s">
        <v>1</v>
      </c>
      <c r="F167" s="230" t="s">
        <v>132</v>
      </c>
      <c r="G167" s="228"/>
      <c r="H167" s="231">
        <v>66.043999999999997</v>
      </c>
      <c r="I167" s="232"/>
      <c r="J167" s="228"/>
      <c r="K167" s="228"/>
      <c r="L167" s="233"/>
      <c r="M167" s="234"/>
      <c r="N167" s="235"/>
      <c r="O167" s="235"/>
      <c r="P167" s="235"/>
      <c r="Q167" s="235"/>
      <c r="R167" s="235"/>
      <c r="S167" s="235"/>
      <c r="T167" s="236"/>
      <c r="AT167" s="237" t="s">
        <v>124</v>
      </c>
      <c r="AU167" s="237" t="s">
        <v>79</v>
      </c>
      <c r="AV167" s="12" t="s">
        <v>122</v>
      </c>
      <c r="AW167" s="12" t="s">
        <v>32</v>
      </c>
      <c r="AX167" s="12" t="s">
        <v>77</v>
      </c>
      <c r="AY167" s="237" t="s">
        <v>115</v>
      </c>
    </row>
    <row r="168" s="1" customFormat="1" ht="15.02609" customHeight="1">
      <c r="B168" s="35"/>
      <c r="C168" s="238" t="s">
        <v>208</v>
      </c>
      <c r="D168" s="238" t="s">
        <v>194</v>
      </c>
      <c r="E168" s="239" t="s">
        <v>209</v>
      </c>
      <c r="F168" s="240" t="s">
        <v>210</v>
      </c>
      <c r="G168" s="241" t="s">
        <v>182</v>
      </c>
      <c r="H168" s="242">
        <v>132.08799999999999</v>
      </c>
      <c r="I168" s="243"/>
      <c r="J168" s="244">
        <f>ROUND(I168*H168,2)</f>
        <v>0</v>
      </c>
      <c r="K168" s="240" t="s">
        <v>121</v>
      </c>
      <c r="L168" s="245"/>
      <c r="M168" s="246" t="s">
        <v>1</v>
      </c>
      <c r="N168" s="247" t="s">
        <v>40</v>
      </c>
      <c r="O168" s="76"/>
      <c r="P168" s="212">
        <f>O168*H168</f>
        <v>0</v>
      </c>
      <c r="Q168" s="212">
        <v>0</v>
      </c>
      <c r="R168" s="212">
        <f>Q168*H168</f>
        <v>0</v>
      </c>
      <c r="S168" s="212">
        <v>0</v>
      </c>
      <c r="T168" s="213">
        <f>S168*H168</f>
        <v>0</v>
      </c>
      <c r="AR168" s="14" t="s">
        <v>156</v>
      </c>
      <c r="AT168" s="14" t="s">
        <v>194</v>
      </c>
      <c r="AU168" s="14" t="s">
        <v>79</v>
      </c>
      <c r="AY168" s="14" t="s">
        <v>115</v>
      </c>
      <c r="BE168" s="214">
        <f>IF(N168="základní",J168,0)</f>
        <v>0</v>
      </c>
      <c r="BF168" s="214">
        <f>IF(N168="snížená",J168,0)</f>
        <v>0</v>
      </c>
      <c r="BG168" s="214">
        <f>IF(N168="zákl. přenesená",J168,0)</f>
        <v>0</v>
      </c>
      <c r="BH168" s="214">
        <f>IF(N168="sníž. přenesená",J168,0)</f>
        <v>0</v>
      </c>
      <c r="BI168" s="214">
        <f>IF(N168="nulová",J168,0)</f>
        <v>0</v>
      </c>
      <c r="BJ168" s="14" t="s">
        <v>77</v>
      </c>
      <c r="BK168" s="214">
        <f>ROUND(I168*H168,2)</f>
        <v>0</v>
      </c>
      <c r="BL168" s="14" t="s">
        <v>122</v>
      </c>
      <c r="BM168" s="14" t="s">
        <v>211</v>
      </c>
    </row>
    <row r="169" s="11" customFormat="1">
      <c r="B169" s="215"/>
      <c r="C169" s="216"/>
      <c r="D169" s="217" t="s">
        <v>124</v>
      </c>
      <c r="E169" s="218" t="s">
        <v>1</v>
      </c>
      <c r="F169" s="219" t="s">
        <v>212</v>
      </c>
      <c r="G169" s="216"/>
      <c r="H169" s="220">
        <v>124.16</v>
      </c>
      <c r="I169" s="221"/>
      <c r="J169" s="216"/>
      <c r="K169" s="216"/>
      <c r="L169" s="222"/>
      <c r="M169" s="223"/>
      <c r="N169" s="224"/>
      <c r="O169" s="224"/>
      <c r="P169" s="224"/>
      <c r="Q169" s="224"/>
      <c r="R169" s="224"/>
      <c r="S169" s="224"/>
      <c r="T169" s="225"/>
      <c r="AT169" s="226" t="s">
        <v>124</v>
      </c>
      <c r="AU169" s="226" t="s">
        <v>79</v>
      </c>
      <c r="AV169" s="11" t="s">
        <v>79</v>
      </c>
      <c r="AW169" s="11" t="s">
        <v>32</v>
      </c>
      <c r="AX169" s="11" t="s">
        <v>69</v>
      </c>
      <c r="AY169" s="226" t="s">
        <v>115</v>
      </c>
    </row>
    <row r="170" s="11" customFormat="1">
      <c r="B170" s="215"/>
      <c r="C170" s="216"/>
      <c r="D170" s="217" t="s">
        <v>124</v>
      </c>
      <c r="E170" s="218" t="s">
        <v>1</v>
      </c>
      <c r="F170" s="219" t="s">
        <v>213</v>
      </c>
      <c r="G170" s="216"/>
      <c r="H170" s="220">
        <v>0.72799999999999998</v>
      </c>
      <c r="I170" s="221"/>
      <c r="J170" s="216"/>
      <c r="K170" s="216"/>
      <c r="L170" s="222"/>
      <c r="M170" s="223"/>
      <c r="N170" s="224"/>
      <c r="O170" s="224"/>
      <c r="P170" s="224"/>
      <c r="Q170" s="224"/>
      <c r="R170" s="224"/>
      <c r="S170" s="224"/>
      <c r="T170" s="225"/>
      <c r="AT170" s="226" t="s">
        <v>124</v>
      </c>
      <c r="AU170" s="226" t="s">
        <v>79</v>
      </c>
      <c r="AV170" s="11" t="s">
        <v>79</v>
      </c>
      <c r="AW170" s="11" t="s">
        <v>32</v>
      </c>
      <c r="AX170" s="11" t="s">
        <v>69</v>
      </c>
      <c r="AY170" s="226" t="s">
        <v>115</v>
      </c>
    </row>
    <row r="171" s="11" customFormat="1">
      <c r="B171" s="215"/>
      <c r="C171" s="216"/>
      <c r="D171" s="217" t="s">
        <v>124</v>
      </c>
      <c r="E171" s="218" t="s">
        <v>1</v>
      </c>
      <c r="F171" s="219" t="s">
        <v>214</v>
      </c>
      <c r="G171" s="216"/>
      <c r="H171" s="220">
        <v>7.2000000000000002</v>
      </c>
      <c r="I171" s="221"/>
      <c r="J171" s="216"/>
      <c r="K171" s="216"/>
      <c r="L171" s="222"/>
      <c r="M171" s="223"/>
      <c r="N171" s="224"/>
      <c r="O171" s="224"/>
      <c r="P171" s="224"/>
      <c r="Q171" s="224"/>
      <c r="R171" s="224"/>
      <c r="S171" s="224"/>
      <c r="T171" s="225"/>
      <c r="AT171" s="226" t="s">
        <v>124</v>
      </c>
      <c r="AU171" s="226" t="s">
        <v>79</v>
      </c>
      <c r="AV171" s="11" t="s">
        <v>79</v>
      </c>
      <c r="AW171" s="11" t="s">
        <v>32</v>
      </c>
      <c r="AX171" s="11" t="s">
        <v>69</v>
      </c>
      <c r="AY171" s="226" t="s">
        <v>115</v>
      </c>
    </row>
    <row r="172" s="12" customFormat="1">
      <c r="B172" s="227"/>
      <c r="C172" s="228"/>
      <c r="D172" s="217" t="s">
        <v>124</v>
      </c>
      <c r="E172" s="229" t="s">
        <v>1</v>
      </c>
      <c r="F172" s="230" t="s">
        <v>132</v>
      </c>
      <c r="G172" s="228"/>
      <c r="H172" s="231">
        <v>132.08799999999999</v>
      </c>
      <c r="I172" s="232"/>
      <c r="J172" s="228"/>
      <c r="K172" s="228"/>
      <c r="L172" s="233"/>
      <c r="M172" s="234"/>
      <c r="N172" s="235"/>
      <c r="O172" s="235"/>
      <c r="P172" s="235"/>
      <c r="Q172" s="235"/>
      <c r="R172" s="235"/>
      <c r="S172" s="235"/>
      <c r="T172" s="236"/>
      <c r="AT172" s="237" t="s">
        <v>124</v>
      </c>
      <c r="AU172" s="237" t="s">
        <v>79</v>
      </c>
      <c r="AV172" s="12" t="s">
        <v>122</v>
      </c>
      <c r="AW172" s="12" t="s">
        <v>32</v>
      </c>
      <c r="AX172" s="12" t="s">
        <v>77</v>
      </c>
      <c r="AY172" s="237" t="s">
        <v>115</v>
      </c>
    </row>
    <row r="173" s="10" customFormat="1" ht="22.8" customHeight="1">
      <c r="B173" s="187"/>
      <c r="C173" s="188"/>
      <c r="D173" s="189" t="s">
        <v>68</v>
      </c>
      <c r="E173" s="201" t="s">
        <v>122</v>
      </c>
      <c r="F173" s="201" t="s">
        <v>215</v>
      </c>
      <c r="G173" s="188"/>
      <c r="H173" s="188"/>
      <c r="I173" s="191"/>
      <c r="J173" s="202">
        <f>BK173</f>
        <v>0</v>
      </c>
      <c r="K173" s="188"/>
      <c r="L173" s="193"/>
      <c r="M173" s="194"/>
      <c r="N173" s="195"/>
      <c r="O173" s="195"/>
      <c r="P173" s="196">
        <f>SUM(P174:P177)</f>
        <v>0</v>
      </c>
      <c r="Q173" s="195"/>
      <c r="R173" s="196">
        <f>SUM(R174:R177)</f>
        <v>0</v>
      </c>
      <c r="S173" s="195"/>
      <c r="T173" s="197">
        <f>SUM(T174:T177)</f>
        <v>0</v>
      </c>
      <c r="AR173" s="198" t="s">
        <v>77</v>
      </c>
      <c r="AT173" s="199" t="s">
        <v>68</v>
      </c>
      <c r="AU173" s="199" t="s">
        <v>77</v>
      </c>
      <c r="AY173" s="198" t="s">
        <v>115</v>
      </c>
      <c r="BK173" s="200">
        <f>SUM(BK174:BK177)</f>
        <v>0</v>
      </c>
    </row>
    <row r="174" s="1" customFormat="1" ht="15.02609" customHeight="1">
      <c r="B174" s="35"/>
      <c r="C174" s="203" t="s">
        <v>216</v>
      </c>
      <c r="D174" s="203" t="s">
        <v>117</v>
      </c>
      <c r="E174" s="204" t="s">
        <v>217</v>
      </c>
      <c r="F174" s="205" t="s">
        <v>218</v>
      </c>
      <c r="G174" s="206" t="s">
        <v>120</v>
      </c>
      <c r="H174" s="207">
        <v>15.624000000000001</v>
      </c>
      <c r="I174" s="208"/>
      <c r="J174" s="209">
        <f>ROUND(I174*H174,2)</f>
        <v>0</v>
      </c>
      <c r="K174" s="205" t="s">
        <v>121</v>
      </c>
      <c r="L174" s="40"/>
      <c r="M174" s="210" t="s">
        <v>1</v>
      </c>
      <c r="N174" s="211" t="s">
        <v>40</v>
      </c>
      <c r="O174" s="76"/>
      <c r="P174" s="212">
        <f>O174*H174</f>
        <v>0</v>
      </c>
      <c r="Q174" s="212">
        <v>0</v>
      </c>
      <c r="R174" s="212">
        <f>Q174*H174</f>
        <v>0</v>
      </c>
      <c r="S174" s="212">
        <v>0</v>
      </c>
      <c r="T174" s="213">
        <f>S174*H174</f>
        <v>0</v>
      </c>
      <c r="AR174" s="14" t="s">
        <v>122</v>
      </c>
      <c r="AT174" s="14" t="s">
        <v>117</v>
      </c>
      <c r="AU174" s="14" t="s">
        <v>79</v>
      </c>
      <c r="AY174" s="14" t="s">
        <v>115</v>
      </c>
      <c r="BE174" s="214">
        <f>IF(N174="základní",J174,0)</f>
        <v>0</v>
      </c>
      <c r="BF174" s="214">
        <f>IF(N174="snížená",J174,0)</f>
        <v>0</v>
      </c>
      <c r="BG174" s="214">
        <f>IF(N174="zákl. přenesená",J174,0)</f>
        <v>0</v>
      </c>
      <c r="BH174" s="214">
        <f>IF(N174="sníž. přenesená",J174,0)</f>
        <v>0</v>
      </c>
      <c r="BI174" s="214">
        <f>IF(N174="nulová",J174,0)</f>
        <v>0</v>
      </c>
      <c r="BJ174" s="14" t="s">
        <v>77</v>
      </c>
      <c r="BK174" s="214">
        <f>ROUND(I174*H174,2)</f>
        <v>0</v>
      </c>
      <c r="BL174" s="14" t="s">
        <v>122</v>
      </c>
      <c r="BM174" s="14" t="s">
        <v>219</v>
      </c>
    </row>
    <row r="175" s="11" customFormat="1">
      <c r="B175" s="215"/>
      <c r="C175" s="216"/>
      <c r="D175" s="217" t="s">
        <v>124</v>
      </c>
      <c r="E175" s="218" t="s">
        <v>1</v>
      </c>
      <c r="F175" s="219" t="s">
        <v>220</v>
      </c>
      <c r="G175" s="216"/>
      <c r="H175" s="220">
        <v>15.52</v>
      </c>
      <c r="I175" s="221"/>
      <c r="J175" s="216"/>
      <c r="K175" s="216"/>
      <c r="L175" s="222"/>
      <c r="M175" s="223"/>
      <c r="N175" s="224"/>
      <c r="O175" s="224"/>
      <c r="P175" s="224"/>
      <c r="Q175" s="224"/>
      <c r="R175" s="224"/>
      <c r="S175" s="224"/>
      <c r="T175" s="225"/>
      <c r="AT175" s="226" t="s">
        <v>124</v>
      </c>
      <c r="AU175" s="226" t="s">
        <v>79</v>
      </c>
      <c r="AV175" s="11" t="s">
        <v>79</v>
      </c>
      <c r="AW175" s="11" t="s">
        <v>32</v>
      </c>
      <c r="AX175" s="11" t="s">
        <v>69</v>
      </c>
      <c r="AY175" s="226" t="s">
        <v>115</v>
      </c>
    </row>
    <row r="176" s="11" customFormat="1">
      <c r="B176" s="215"/>
      <c r="C176" s="216"/>
      <c r="D176" s="217" t="s">
        <v>124</v>
      </c>
      <c r="E176" s="218" t="s">
        <v>1</v>
      </c>
      <c r="F176" s="219" t="s">
        <v>221</v>
      </c>
      <c r="G176" s="216"/>
      <c r="H176" s="220">
        <v>0.104</v>
      </c>
      <c r="I176" s="221"/>
      <c r="J176" s="216"/>
      <c r="K176" s="216"/>
      <c r="L176" s="222"/>
      <c r="M176" s="223"/>
      <c r="N176" s="224"/>
      <c r="O176" s="224"/>
      <c r="P176" s="224"/>
      <c r="Q176" s="224"/>
      <c r="R176" s="224"/>
      <c r="S176" s="224"/>
      <c r="T176" s="225"/>
      <c r="AT176" s="226" t="s">
        <v>124</v>
      </c>
      <c r="AU176" s="226" t="s">
        <v>79</v>
      </c>
      <c r="AV176" s="11" t="s">
        <v>79</v>
      </c>
      <c r="AW176" s="11" t="s">
        <v>32</v>
      </c>
      <c r="AX176" s="11" t="s">
        <v>69</v>
      </c>
      <c r="AY176" s="226" t="s">
        <v>115</v>
      </c>
    </row>
    <row r="177" s="12" customFormat="1">
      <c r="B177" s="227"/>
      <c r="C177" s="228"/>
      <c r="D177" s="217" t="s">
        <v>124</v>
      </c>
      <c r="E177" s="229" t="s">
        <v>1</v>
      </c>
      <c r="F177" s="230" t="s">
        <v>132</v>
      </c>
      <c r="G177" s="228"/>
      <c r="H177" s="231">
        <v>15.624000000000001</v>
      </c>
      <c r="I177" s="232"/>
      <c r="J177" s="228"/>
      <c r="K177" s="228"/>
      <c r="L177" s="233"/>
      <c r="M177" s="234"/>
      <c r="N177" s="235"/>
      <c r="O177" s="235"/>
      <c r="P177" s="235"/>
      <c r="Q177" s="235"/>
      <c r="R177" s="235"/>
      <c r="S177" s="235"/>
      <c r="T177" s="236"/>
      <c r="AT177" s="237" t="s">
        <v>124</v>
      </c>
      <c r="AU177" s="237" t="s">
        <v>79</v>
      </c>
      <c r="AV177" s="12" t="s">
        <v>122</v>
      </c>
      <c r="AW177" s="12" t="s">
        <v>32</v>
      </c>
      <c r="AX177" s="12" t="s">
        <v>77</v>
      </c>
      <c r="AY177" s="237" t="s">
        <v>115</v>
      </c>
    </row>
    <row r="178" s="10" customFormat="1" ht="22.8" customHeight="1">
      <c r="B178" s="187"/>
      <c r="C178" s="188"/>
      <c r="D178" s="189" t="s">
        <v>68</v>
      </c>
      <c r="E178" s="201" t="s">
        <v>156</v>
      </c>
      <c r="F178" s="201" t="s">
        <v>222</v>
      </c>
      <c r="G178" s="188"/>
      <c r="H178" s="188"/>
      <c r="I178" s="191"/>
      <c r="J178" s="202">
        <f>BK178</f>
        <v>0</v>
      </c>
      <c r="K178" s="188"/>
      <c r="L178" s="193"/>
      <c r="M178" s="194"/>
      <c r="N178" s="195"/>
      <c r="O178" s="195"/>
      <c r="P178" s="196">
        <f>SUM(P179:P225)</f>
        <v>0</v>
      </c>
      <c r="Q178" s="195"/>
      <c r="R178" s="196">
        <f>SUM(R179:R225)</f>
        <v>3.0137516000000009</v>
      </c>
      <c r="S178" s="195"/>
      <c r="T178" s="197">
        <f>SUM(T179:T225)</f>
        <v>0</v>
      </c>
      <c r="AR178" s="198" t="s">
        <v>77</v>
      </c>
      <c r="AT178" s="199" t="s">
        <v>68</v>
      </c>
      <c r="AU178" s="199" t="s">
        <v>77</v>
      </c>
      <c r="AY178" s="198" t="s">
        <v>115</v>
      </c>
      <c r="BK178" s="200">
        <f>SUM(BK179:BK225)</f>
        <v>0</v>
      </c>
    </row>
    <row r="179" s="1" customFormat="1" ht="15.02609" customHeight="1">
      <c r="B179" s="35"/>
      <c r="C179" s="203" t="s">
        <v>223</v>
      </c>
      <c r="D179" s="203" t="s">
        <v>117</v>
      </c>
      <c r="E179" s="204" t="s">
        <v>224</v>
      </c>
      <c r="F179" s="205" t="s">
        <v>225</v>
      </c>
      <c r="G179" s="206" t="s">
        <v>226</v>
      </c>
      <c r="H179" s="207">
        <v>5</v>
      </c>
      <c r="I179" s="208"/>
      <c r="J179" s="209">
        <f>ROUND(I179*H179,2)</f>
        <v>0</v>
      </c>
      <c r="K179" s="205" t="s">
        <v>121</v>
      </c>
      <c r="L179" s="40"/>
      <c r="M179" s="210" t="s">
        <v>1</v>
      </c>
      <c r="N179" s="211" t="s">
        <v>40</v>
      </c>
      <c r="O179" s="76"/>
      <c r="P179" s="212">
        <f>O179*H179</f>
        <v>0</v>
      </c>
      <c r="Q179" s="212">
        <v>0</v>
      </c>
      <c r="R179" s="212">
        <f>Q179*H179</f>
        <v>0</v>
      </c>
      <c r="S179" s="212">
        <v>0</v>
      </c>
      <c r="T179" s="213">
        <f>S179*H179</f>
        <v>0</v>
      </c>
      <c r="AR179" s="14" t="s">
        <v>122</v>
      </c>
      <c r="AT179" s="14" t="s">
        <v>117</v>
      </c>
      <c r="AU179" s="14" t="s">
        <v>79</v>
      </c>
      <c r="AY179" s="14" t="s">
        <v>115</v>
      </c>
      <c r="BE179" s="214">
        <f>IF(N179="základní",J179,0)</f>
        <v>0</v>
      </c>
      <c r="BF179" s="214">
        <f>IF(N179="snížená",J179,0)</f>
        <v>0</v>
      </c>
      <c r="BG179" s="214">
        <f>IF(N179="zákl. přenesená",J179,0)</f>
        <v>0</v>
      </c>
      <c r="BH179" s="214">
        <f>IF(N179="sníž. přenesená",J179,0)</f>
        <v>0</v>
      </c>
      <c r="BI179" s="214">
        <f>IF(N179="nulová",J179,0)</f>
        <v>0</v>
      </c>
      <c r="BJ179" s="14" t="s">
        <v>77</v>
      </c>
      <c r="BK179" s="214">
        <f>ROUND(I179*H179,2)</f>
        <v>0</v>
      </c>
      <c r="BL179" s="14" t="s">
        <v>122</v>
      </c>
      <c r="BM179" s="14" t="s">
        <v>227</v>
      </c>
    </row>
    <row r="180" s="1" customFormat="1" ht="15.02609" customHeight="1">
      <c r="B180" s="35"/>
      <c r="C180" s="238" t="s">
        <v>228</v>
      </c>
      <c r="D180" s="238" t="s">
        <v>194</v>
      </c>
      <c r="E180" s="239" t="s">
        <v>229</v>
      </c>
      <c r="F180" s="240" t="s">
        <v>230</v>
      </c>
      <c r="G180" s="241" t="s">
        <v>226</v>
      </c>
      <c r="H180" s="242">
        <v>3</v>
      </c>
      <c r="I180" s="243"/>
      <c r="J180" s="244">
        <f>ROUND(I180*H180,2)</f>
        <v>0</v>
      </c>
      <c r="K180" s="240" t="s">
        <v>1</v>
      </c>
      <c r="L180" s="245"/>
      <c r="M180" s="246" t="s">
        <v>1</v>
      </c>
      <c r="N180" s="247" t="s">
        <v>40</v>
      </c>
      <c r="O180" s="76"/>
      <c r="P180" s="212">
        <f>O180*H180</f>
        <v>0</v>
      </c>
      <c r="Q180" s="212">
        <v>0</v>
      </c>
      <c r="R180" s="212">
        <f>Q180*H180</f>
        <v>0</v>
      </c>
      <c r="S180" s="212">
        <v>0</v>
      </c>
      <c r="T180" s="213">
        <f>S180*H180</f>
        <v>0</v>
      </c>
      <c r="AR180" s="14" t="s">
        <v>156</v>
      </c>
      <c r="AT180" s="14" t="s">
        <v>194</v>
      </c>
      <c r="AU180" s="14" t="s">
        <v>79</v>
      </c>
      <c r="AY180" s="14" t="s">
        <v>115</v>
      </c>
      <c r="BE180" s="214">
        <f>IF(N180="základní",J180,0)</f>
        <v>0</v>
      </c>
      <c r="BF180" s="214">
        <f>IF(N180="snížená",J180,0)</f>
        <v>0</v>
      </c>
      <c r="BG180" s="214">
        <f>IF(N180="zákl. přenesená",J180,0)</f>
        <v>0</v>
      </c>
      <c r="BH180" s="214">
        <f>IF(N180="sníž. přenesená",J180,0)</f>
        <v>0</v>
      </c>
      <c r="BI180" s="214">
        <f>IF(N180="nulová",J180,0)</f>
        <v>0</v>
      </c>
      <c r="BJ180" s="14" t="s">
        <v>77</v>
      </c>
      <c r="BK180" s="214">
        <f>ROUND(I180*H180,2)</f>
        <v>0</v>
      </c>
      <c r="BL180" s="14" t="s">
        <v>122</v>
      </c>
      <c r="BM180" s="14" t="s">
        <v>231</v>
      </c>
    </row>
    <row r="181" s="1" customFormat="1" ht="15.02609" customHeight="1">
      <c r="B181" s="35"/>
      <c r="C181" s="238" t="s">
        <v>7</v>
      </c>
      <c r="D181" s="238" t="s">
        <v>194</v>
      </c>
      <c r="E181" s="239" t="s">
        <v>232</v>
      </c>
      <c r="F181" s="240" t="s">
        <v>233</v>
      </c>
      <c r="G181" s="241" t="s">
        <v>226</v>
      </c>
      <c r="H181" s="242">
        <v>2</v>
      </c>
      <c r="I181" s="243"/>
      <c r="J181" s="244">
        <f>ROUND(I181*H181,2)</f>
        <v>0</v>
      </c>
      <c r="K181" s="240" t="s">
        <v>1</v>
      </c>
      <c r="L181" s="245"/>
      <c r="M181" s="246" t="s">
        <v>1</v>
      </c>
      <c r="N181" s="247" t="s">
        <v>40</v>
      </c>
      <c r="O181" s="76"/>
      <c r="P181" s="212">
        <f>O181*H181</f>
        <v>0</v>
      </c>
      <c r="Q181" s="212">
        <v>0</v>
      </c>
      <c r="R181" s="212">
        <f>Q181*H181</f>
        <v>0</v>
      </c>
      <c r="S181" s="212">
        <v>0</v>
      </c>
      <c r="T181" s="213">
        <f>S181*H181</f>
        <v>0</v>
      </c>
      <c r="AR181" s="14" t="s">
        <v>156</v>
      </c>
      <c r="AT181" s="14" t="s">
        <v>194</v>
      </c>
      <c r="AU181" s="14" t="s">
        <v>79</v>
      </c>
      <c r="AY181" s="14" t="s">
        <v>115</v>
      </c>
      <c r="BE181" s="214">
        <f>IF(N181="základní",J181,0)</f>
        <v>0</v>
      </c>
      <c r="BF181" s="214">
        <f>IF(N181="snížená",J181,0)</f>
        <v>0</v>
      </c>
      <c r="BG181" s="214">
        <f>IF(N181="zákl. přenesená",J181,0)</f>
        <v>0</v>
      </c>
      <c r="BH181" s="214">
        <f>IF(N181="sníž. přenesená",J181,0)</f>
        <v>0</v>
      </c>
      <c r="BI181" s="214">
        <f>IF(N181="nulová",J181,0)</f>
        <v>0</v>
      </c>
      <c r="BJ181" s="14" t="s">
        <v>77</v>
      </c>
      <c r="BK181" s="214">
        <f>ROUND(I181*H181,2)</f>
        <v>0</v>
      </c>
      <c r="BL181" s="14" t="s">
        <v>122</v>
      </c>
      <c r="BM181" s="14" t="s">
        <v>234</v>
      </c>
    </row>
    <row r="182" s="1" customFormat="1" ht="15.02609" customHeight="1">
      <c r="B182" s="35"/>
      <c r="C182" s="203" t="s">
        <v>235</v>
      </c>
      <c r="D182" s="203" t="s">
        <v>117</v>
      </c>
      <c r="E182" s="204" t="s">
        <v>236</v>
      </c>
      <c r="F182" s="205" t="s">
        <v>237</v>
      </c>
      <c r="G182" s="206" t="s">
        <v>226</v>
      </c>
      <c r="H182" s="207">
        <v>1</v>
      </c>
      <c r="I182" s="208"/>
      <c r="J182" s="209">
        <f>ROUND(I182*H182,2)</f>
        <v>0</v>
      </c>
      <c r="K182" s="205" t="s">
        <v>121</v>
      </c>
      <c r="L182" s="40"/>
      <c r="M182" s="210" t="s">
        <v>1</v>
      </c>
      <c r="N182" s="211" t="s">
        <v>40</v>
      </c>
      <c r="O182" s="76"/>
      <c r="P182" s="212">
        <f>O182*H182</f>
        <v>0</v>
      </c>
      <c r="Q182" s="212">
        <v>0.00167</v>
      </c>
      <c r="R182" s="212">
        <f>Q182*H182</f>
        <v>0.00167</v>
      </c>
      <c r="S182" s="212">
        <v>0</v>
      </c>
      <c r="T182" s="213">
        <f>S182*H182</f>
        <v>0</v>
      </c>
      <c r="AR182" s="14" t="s">
        <v>122</v>
      </c>
      <c r="AT182" s="14" t="s">
        <v>117</v>
      </c>
      <c r="AU182" s="14" t="s">
        <v>79</v>
      </c>
      <c r="AY182" s="14" t="s">
        <v>115</v>
      </c>
      <c r="BE182" s="214">
        <f>IF(N182="základní",J182,0)</f>
        <v>0</v>
      </c>
      <c r="BF182" s="214">
        <f>IF(N182="snížená",J182,0)</f>
        <v>0</v>
      </c>
      <c r="BG182" s="214">
        <f>IF(N182="zákl. přenesená",J182,0)</f>
        <v>0</v>
      </c>
      <c r="BH182" s="214">
        <f>IF(N182="sníž. přenesená",J182,0)</f>
        <v>0</v>
      </c>
      <c r="BI182" s="214">
        <f>IF(N182="nulová",J182,0)</f>
        <v>0</v>
      </c>
      <c r="BJ182" s="14" t="s">
        <v>77</v>
      </c>
      <c r="BK182" s="214">
        <f>ROUND(I182*H182,2)</f>
        <v>0</v>
      </c>
      <c r="BL182" s="14" t="s">
        <v>122</v>
      </c>
      <c r="BM182" s="14" t="s">
        <v>238</v>
      </c>
    </row>
    <row r="183" s="1" customFormat="1" ht="15.02609" customHeight="1">
      <c r="B183" s="35"/>
      <c r="C183" s="238" t="s">
        <v>239</v>
      </c>
      <c r="D183" s="238" t="s">
        <v>194</v>
      </c>
      <c r="E183" s="239" t="s">
        <v>240</v>
      </c>
      <c r="F183" s="240" t="s">
        <v>241</v>
      </c>
      <c r="G183" s="241" t="s">
        <v>226</v>
      </c>
      <c r="H183" s="242">
        <v>1</v>
      </c>
      <c r="I183" s="243"/>
      <c r="J183" s="244">
        <f>ROUND(I183*H183,2)</f>
        <v>0</v>
      </c>
      <c r="K183" s="240" t="s">
        <v>1</v>
      </c>
      <c r="L183" s="245"/>
      <c r="M183" s="246" t="s">
        <v>1</v>
      </c>
      <c r="N183" s="247" t="s">
        <v>40</v>
      </c>
      <c r="O183" s="76"/>
      <c r="P183" s="212">
        <f>O183*H183</f>
        <v>0</v>
      </c>
      <c r="Q183" s="212">
        <v>0.0126</v>
      </c>
      <c r="R183" s="212">
        <f>Q183*H183</f>
        <v>0.0126</v>
      </c>
      <c r="S183" s="212">
        <v>0</v>
      </c>
      <c r="T183" s="213">
        <f>S183*H183</f>
        <v>0</v>
      </c>
      <c r="AR183" s="14" t="s">
        <v>156</v>
      </c>
      <c r="AT183" s="14" t="s">
        <v>194</v>
      </c>
      <c r="AU183" s="14" t="s">
        <v>79</v>
      </c>
      <c r="AY183" s="14" t="s">
        <v>115</v>
      </c>
      <c r="BE183" s="214">
        <f>IF(N183="základní",J183,0)</f>
        <v>0</v>
      </c>
      <c r="BF183" s="214">
        <f>IF(N183="snížená",J183,0)</f>
        <v>0</v>
      </c>
      <c r="BG183" s="214">
        <f>IF(N183="zákl. přenesená",J183,0)</f>
        <v>0</v>
      </c>
      <c r="BH183" s="214">
        <f>IF(N183="sníž. přenesená",J183,0)</f>
        <v>0</v>
      </c>
      <c r="BI183" s="214">
        <f>IF(N183="nulová",J183,0)</f>
        <v>0</v>
      </c>
      <c r="BJ183" s="14" t="s">
        <v>77</v>
      </c>
      <c r="BK183" s="214">
        <f>ROUND(I183*H183,2)</f>
        <v>0</v>
      </c>
      <c r="BL183" s="14" t="s">
        <v>122</v>
      </c>
      <c r="BM183" s="14" t="s">
        <v>242</v>
      </c>
    </row>
    <row r="184" s="1" customFormat="1" ht="15.02609" customHeight="1">
      <c r="B184" s="35"/>
      <c r="C184" s="203" t="s">
        <v>243</v>
      </c>
      <c r="D184" s="203" t="s">
        <v>117</v>
      </c>
      <c r="E184" s="204" t="s">
        <v>244</v>
      </c>
      <c r="F184" s="205" t="s">
        <v>245</v>
      </c>
      <c r="G184" s="206" t="s">
        <v>226</v>
      </c>
      <c r="H184" s="207">
        <v>2</v>
      </c>
      <c r="I184" s="208"/>
      <c r="J184" s="209">
        <f>ROUND(I184*H184,2)</f>
        <v>0</v>
      </c>
      <c r="K184" s="205" t="s">
        <v>121</v>
      </c>
      <c r="L184" s="40"/>
      <c r="M184" s="210" t="s">
        <v>1</v>
      </c>
      <c r="N184" s="211" t="s">
        <v>40</v>
      </c>
      <c r="O184" s="76"/>
      <c r="P184" s="212">
        <f>O184*H184</f>
        <v>0</v>
      </c>
      <c r="Q184" s="212">
        <v>0.0017099999999999999</v>
      </c>
      <c r="R184" s="212">
        <f>Q184*H184</f>
        <v>0.0034199999999999999</v>
      </c>
      <c r="S184" s="212">
        <v>0</v>
      </c>
      <c r="T184" s="213">
        <f>S184*H184</f>
        <v>0</v>
      </c>
      <c r="AR184" s="14" t="s">
        <v>122</v>
      </c>
      <c r="AT184" s="14" t="s">
        <v>117</v>
      </c>
      <c r="AU184" s="14" t="s">
        <v>79</v>
      </c>
      <c r="AY184" s="14" t="s">
        <v>115</v>
      </c>
      <c r="BE184" s="214">
        <f>IF(N184="základní",J184,0)</f>
        <v>0</v>
      </c>
      <c r="BF184" s="214">
        <f>IF(N184="snížená",J184,0)</f>
        <v>0</v>
      </c>
      <c r="BG184" s="214">
        <f>IF(N184="zákl. přenesená",J184,0)</f>
        <v>0</v>
      </c>
      <c r="BH184" s="214">
        <f>IF(N184="sníž. přenesená",J184,0)</f>
        <v>0</v>
      </c>
      <c r="BI184" s="214">
        <f>IF(N184="nulová",J184,0)</f>
        <v>0</v>
      </c>
      <c r="BJ184" s="14" t="s">
        <v>77</v>
      </c>
      <c r="BK184" s="214">
        <f>ROUND(I184*H184,2)</f>
        <v>0</v>
      </c>
      <c r="BL184" s="14" t="s">
        <v>122</v>
      </c>
      <c r="BM184" s="14" t="s">
        <v>246</v>
      </c>
    </row>
    <row r="185" s="1" customFormat="1" ht="15.02609" customHeight="1">
      <c r="B185" s="35"/>
      <c r="C185" s="238" t="s">
        <v>247</v>
      </c>
      <c r="D185" s="238" t="s">
        <v>194</v>
      </c>
      <c r="E185" s="239" t="s">
        <v>248</v>
      </c>
      <c r="F185" s="240" t="s">
        <v>249</v>
      </c>
      <c r="G185" s="241" t="s">
        <v>226</v>
      </c>
      <c r="H185" s="242">
        <v>2</v>
      </c>
      <c r="I185" s="243"/>
      <c r="J185" s="244">
        <f>ROUND(I185*H185,2)</f>
        <v>0</v>
      </c>
      <c r="K185" s="240" t="s">
        <v>1</v>
      </c>
      <c r="L185" s="245"/>
      <c r="M185" s="246" t="s">
        <v>1</v>
      </c>
      <c r="N185" s="247" t="s">
        <v>40</v>
      </c>
      <c r="O185" s="76"/>
      <c r="P185" s="212">
        <f>O185*H185</f>
        <v>0</v>
      </c>
      <c r="Q185" s="212">
        <v>0.019699999999999999</v>
      </c>
      <c r="R185" s="212">
        <f>Q185*H185</f>
        <v>0.039399999999999998</v>
      </c>
      <c r="S185" s="212">
        <v>0</v>
      </c>
      <c r="T185" s="213">
        <f>S185*H185</f>
        <v>0</v>
      </c>
      <c r="AR185" s="14" t="s">
        <v>156</v>
      </c>
      <c r="AT185" s="14" t="s">
        <v>194</v>
      </c>
      <c r="AU185" s="14" t="s">
        <v>79</v>
      </c>
      <c r="AY185" s="14" t="s">
        <v>115</v>
      </c>
      <c r="BE185" s="214">
        <f>IF(N185="základní",J185,0)</f>
        <v>0</v>
      </c>
      <c r="BF185" s="214">
        <f>IF(N185="snížená",J185,0)</f>
        <v>0</v>
      </c>
      <c r="BG185" s="214">
        <f>IF(N185="zákl. přenesená",J185,0)</f>
        <v>0</v>
      </c>
      <c r="BH185" s="214">
        <f>IF(N185="sníž. přenesená",J185,0)</f>
        <v>0</v>
      </c>
      <c r="BI185" s="214">
        <f>IF(N185="nulová",J185,0)</f>
        <v>0</v>
      </c>
      <c r="BJ185" s="14" t="s">
        <v>77</v>
      </c>
      <c r="BK185" s="214">
        <f>ROUND(I185*H185,2)</f>
        <v>0</v>
      </c>
      <c r="BL185" s="14" t="s">
        <v>122</v>
      </c>
      <c r="BM185" s="14" t="s">
        <v>250</v>
      </c>
    </row>
    <row r="186" s="1" customFormat="1" ht="15.02609" customHeight="1">
      <c r="B186" s="35"/>
      <c r="C186" s="203" t="s">
        <v>251</v>
      </c>
      <c r="D186" s="203" t="s">
        <v>117</v>
      </c>
      <c r="E186" s="204" t="s">
        <v>252</v>
      </c>
      <c r="F186" s="205" t="s">
        <v>253</v>
      </c>
      <c r="G186" s="206" t="s">
        <v>254</v>
      </c>
      <c r="H186" s="207">
        <v>194</v>
      </c>
      <c r="I186" s="208"/>
      <c r="J186" s="209">
        <f>ROUND(I186*H186,2)</f>
        <v>0</v>
      </c>
      <c r="K186" s="205" t="s">
        <v>121</v>
      </c>
      <c r="L186" s="40"/>
      <c r="M186" s="210" t="s">
        <v>1</v>
      </c>
      <c r="N186" s="211" t="s">
        <v>40</v>
      </c>
      <c r="O186" s="76"/>
      <c r="P186" s="212">
        <f>O186*H186</f>
        <v>0</v>
      </c>
      <c r="Q186" s="212">
        <v>0</v>
      </c>
      <c r="R186" s="212">
        <f>Q186*H186</f>
        <v>0</v>
      </c>
      <c r="S186" s="212">
        <v>0</v>
      </c>
      <c r="T186" s="213">
        <f>S186*H186</f>
        <v>0</v>
      </c>
      <c r="AR186" s="14" t="s">
        <v>122</v>
      </c>
      <c r="AT186" s="14" t="s">
        <v>117</v>
      </c>
      <c r="AU186" s="14" t="s">
        <v>79</v>
      </c>
      <c r="AY186" s="14" t="s">
        <v>115</v>
      </c>
      <c r="BE186" s="214">
        <f>IF(N186="základní",J186,0)</f>
        <v>0</v>
      </c>
      <c r="BF186" s="214">
        <f>IF(N186="snížená",J186,0)</f>
        <v>0</v>
      </c>
      <c r="BG186" s="214">
        <f>IF(N186="zákl. přenesená",J186,0)</f>
        <v>0</v>
      </c>
      <c r="BH186" s="214">
        <f>IF(N186="sníž. přenesená",J186,0)</f>
        <v>0</v>
      </c>
      <c r="BI186" s="214">
        <f>IF(N186="nulová",J186,0)</f>
        <v>0</v>
      </c>
      <c r="BJ186" s="14" t="s">
        <v>77</v>
      </c>
      <c r="BK186" s="214">
        <f>ROUND(I186*H186,2)</f>
        <v>0</v>
      </c>
      <c r="BL186" s="14" t="s">
        <v>122</v>
      </c>
      <c r="BM186" s="14" t="s">
        <v>255</v>
      </c>
    </row>
    <row r="187" s="1" customFormat="1" ht="15.02609" customHeight="1">
      <c r="B187" s="35"/>
      <c r="C187" s="238" t="s">
        <v>256</v>
      </c>
      <c r="D187" s="238" t="s">
        <v>194</v>
      </c>
      <c r="E187" s="239" t="s">
        <v>257</v>
      </c>
      <c r="F187" s="240" t="s">
        <v>258</v>
      </c>
      <c r="G187" s="241" t="s">
        <v>254</v>
      </c>
      <c r="H187" s="242">
        <v>196.91</v>
      </c>
      <c r="I187" s="243"/>
      <c r="J187" s="244">
        <f>ROUND(I187*H187,2)</f>
        <v>0</v>
      </c>
      <c r="K187" s="240" t="s">
        <v>1</v>
      </c>
      <c r="L187" s="245"/>
      <c r="M187" s="246" t="s">
        <v>1</v>
      </c>
      <c r="N187" s="247" t="s">
        <v>40</v>
      </c>
      <c r="O187" s="76"/>
      <c r="P187" s="212">
        <f>O187*H187</f>
        <v>0</v>
      </c>
      <c r="Q187" s="212">
        <v>0.0022000000000000001</v>
      </c>
      <c r="R187" s="212">
        <f>Q187*H187</f>
        <v>0.43320200000000003</v>
      </c>
      <c r="S187" s="212">
        <v>0</v>
      </c>
      <c r="T187" s="213">
        <f>S187*H187</f>
        <v>0</v>
      </c>
      <c r="AR187" s="14" t="s">
        <v>156</v>
      </c>
      <c r="AT187" s="14" t="s">
        <v>194</v>
      </c>
      <c r="AU187" s="14" t="s">
        <v>79</v>
      </c>
      <c r="AY187" s="14" t="s">
        <v>115</v>
      </c>
      <c r="BE187" s="214">
        <f>IF(N187="základní",J187,0)</f>
        <v>0</v>
      </c>
      <c r="BF187" s="214">
        <f>IF(N187="snížená",J187,0)</f>
        <v>0</v>
      </c>
      <c r="BG187" s="214">
        <f>IF(N187="zákl. přenesená",J187,0)</f>
        <v>0</v>
      </c>
      <c r="BH187" s="214">
        <f>IF(N187="sníž. přenesená",J187,0)</f>
        <v>0</v>
      </c>
      <c r="BI187" s="214">
        <f>IF(N187="nulová",J187,0)</f>
        <v>0</v>
      </c>
      <c r="BJ187" s="14" t="s">
        <v>77</v>
      </c>
      <c r="BK187" s="214">
        <f>ROUND(I187*H187,2)</f>
        <v>0</v>
      </c>
      <c r="BL187" s="14" t="s">
        <v>122</v>
      </c>
      <c r="BM187" s="14" t="s">
        <v>259</v>
      </c>
    </row>
    <row r="188" s="11" customFormat="1">
      <c r="B188" s="215"/>
      <c r="C188" s="216"/>
      <c r="D188" s="217" t="s">
        <v>124</v>
      </c>
      <c r="E188" s="218" t="s">
        <v>1</v>
      </c>
      <c r="F188" s="219" t="s">
        <v>260</v>
      </c>
      <c r="G188" s="216"/>
      <c r="H188" s="220">
        <v>196.91</v>
      </c>
      <c r="I188" s="221"/>
      <c r="J188" s="216"/>
      <c r="K188" s="216"/>
      <c r="L188" s="222"/>
      <c r="M188" s="223"/>
      <c r="N188" s="224"/>
      <c r="O188" s="224"/>
      <c r="P188" s="224"/>
      <c r="Q188" s="224"/>
      <c r="R188" s="224"/>
      <c r="S188" s="224"/>
      <c r="T188" s="225"/>
      <c r="AT188" s="226" t="s">
        <v>124</v>
      </c>
      <c r="AU188" s="226" t="s">
        <v>79</v>
      </c>
      <c r="AV188" s="11" t="s">
        <v>79</v>
      </c>
      <c r="AW188" s="11" t="s">
        <v>32</v>
      </c>
      <c r="AX188" s="11" t="s">
        <v>77</v>
      </c>
      <c r="AY188" s="226" t="s">
        <v>115</v>
      </c>
    </row>
    <row r="189" s="1" customFormat="1" ht="15.02609" customHeight="1">
      <c r="B189" s="35"/>
      <c r="C189" s="203" t="s">
        <v>261</v>
      </c>
      <c r="D189" s="203" t="s">
        <v>117</v>
      </c>
      <c r="E189" s="204" t="s">
        <v>262</v>
      </c>
      <c r="F189" s="205" t="s">
        <v>263</v>
      </c>
      <c r="G189" s="206" t="s">
        <v>226</v>
      </c>
      <c r="H189" s="207">
        <v>9</v>
      </c>
      <c r="I189" s="208"/>
      <c r="J189" s="209">
        <f>ROUND(I189*H189,2)</f>
        <v>0</v>
      </c>
      <c r="K189" s="205" t="s">
        <v>121</v>
      </c>
      <c r="L189" s="40"/>
      <c r="M189" s="210" t="s">
        <v>1</v>
      </c>
      <c r="N189" s="211" t="s">
        <v>40</v>
      </c>
      <c r="O189" s="76"/>
      <c r="P189" s="212">
        <f>O189*H189</f>
        <v>0</v>
      </c>
      <c r="Q189" s="212">
        <v>0</v>
      </c>
      <c r="R189" s="212">
        <f>Q189*H189</f>
        <v>0</v>
      </c>
      <c r="S189" s="212">
        <v>0</v>
      </c>
      <c r="T189" s="213">
        <f>S189*H189</f>
        <v>0</v>
      </c>
      <c r="AR189" s="14" t="s">
        <v>122</v>
      </c>
      <c r="AT189" s="14" t="s">
        <v>117</v>
      </c>
      <c r="AU189" s="14" t="s">
        <v>79</v>
      </c>
      <c r="AY189" s="14" t="s">
        <v>115</v>
      </c>
      <c r="BE189" s="214">
        <f>IF(N189="základní",J189,0)</f>
        <v>0</v>
      </c>
      <c r="BF189" s="214">
        <f>IF(N189="snížená",J189,0)</f>
        <v>0</v>
      </c>
      <c r="BG189" s="214">
        <f>IF(N189="zákl. přenesená",J189,0)</f>
        <v>0</v>
      </c>
      <c r="BH189" s="214">
        <f>IF(N189="sníž. přenesená",J189,0)</f>
        <v>0</v>
      </c>
      <c r="BI189" s="214">
        <f>IF(N189="nulová",J189,0)</f>
        <v>0</v>
      </c>
      <c r="BJ189" s="14" t="s">
        <v>77</v>
      </c>
      <c r="BK189" s="214">
        <f>ROUND(I189*H189,2)</f>
        <v>0</v>
      </c>
      <c r="BL189" s="14" t="s">
        <v>122</v>
      </c>
      <c r="BM189" s="14" t="s">
        <v>264</v>
      </c>
    </row>
    <row r="190" s="1" customFormat="1" ht="15.02609" customHeight="1">
      <c r="B190" s="35"/>
      <c r="C190" s="238" t="s">
        <v>265</v>
      </c>
      <c r="D190" s="238" t="s">
        <v>194</v>
      </c>
      <c r="E190" s="239" t="s">
        <v>266</v>
      </c>
      <c r="F190" s="240" t="s">
        <v>267</v>
      </c>
      <c r="G190" s="241" t="s">
        <v>226</v>
      </c>
      <c r="H190" s="242">
        <v>9</v>
      </c>
      <c r="I190" s="243"/>
      <c r="J190" s="244">
        <f>ROUND(I190*H190,2)</f>
        <v>0</v>
      </c>
      <c r="K190" s="240" t="s">
        <v>121</v>
      </c>
      <c r="L190" s="245"/>
      <c r="M190" s="246" t="s">
        <v>1</v>
      </c>
      <c r="N190" s="247" t="s">
        <v>40</v>
      </c>
      <c r="O190" s="76"/>
      <c r="P190" s="212">
        <f>O190*H190</f>
        <v>0</v>
      </c>
      <c r="Q190" s="212">
        <v>0.0019</v>
      </c>
      <c r="R190" s="212">
        <f>Q190*H190</f>
        <v>0.017100000000000001</v>
      </c>
      <c r="S190" s="212">
        <v>0</v>
      </c>
      <c r="T190" s="213">
        <f>S190*H190</f>
        <v>0</v>
      </c>
      <c r="AR190" s="14" t="s">
        <v>156</v>
      </c>
      <c r="AT190" s="14" t="s">
        <v>194</v>
      </c>
      <c r="AU190" s="14" t="s">
        <v>79</v>
      </c>
      <c r="AY190" s="14" t="s">
        <v>115</v>
      </c>
      <c r="BE190" s="214">
        <f>IF(N190="základní",J190,0)</f>
        <v>0</v>
      </c>
      <c r="BF190" s="214">
        <f>IF(N190="snížená",J190,0)</f>
        <v>0</v>
      </c>
      <c r="BG190" s="214">
        <f>IF(N190="zákl. přenesená",J190,0)</f>
        <v>0</v>
      </c>
      <c r="BH190" s="214">
        <f>IF(N190="sníž. přenesená",J190,0)</f>
        <v>0</v>
      </c>
      <c r="BI190" s="214">
        <f>IF(N190="nulová",J190,0)</f>
        <v>0</v>
      </c>
      <c r="BJ190" s="14" t="s">
        <v>77</v>
      </c>
      <c r="BK190" s="214">
        <f>ROUND(I190*H190,2)</f>
        <v>0</v>
      </c>
      <c r="BL190" s="14" t="s">
        <v>122</v>
      </c>
      <c r="BM190" s="14" t="s">
        <v>268</v>
      </c>
    </row>
    <row r="191" s="1" customFormat="1" ht="15.02609" customHeight="1">
      <c r="B191" s="35"/>
      <c r="C191" s="238" t="s">
        <v>269</v>
      </c>
      <c r="D191" s="238" t="s">
        <v>194</v>
      </c>
      <c r="E191" s="239" t="s">
        <v>270</v>
      </c>
      <c r="F191" s="240" t="s">
        <v>271</v>
      </c>
      <c r="G191" s="241" t="s">
        <v>226</v>
      </c>
      <c r="H191" s="242">
        <v>9</v>
      </c>
      <c r="I191" s="243"/>
      <c r="J191" s="244">
        <f>ROUND(I191*H191,2)</f>
        <v>0</v>
      </c>
      <c r="K191" s="240" t="s">
        <v>1</v>
      </c>
      <c r="L191" s="245"/>
      <c r="M191" s="246" t="s">
        <v>1</v>
      </c>
      <c r="N191" s="247" t="s">
        <v>40</v>
      </c>
      <c r="O191" s="76"/>
      <c r="P191" s="212">
        <f>O191*H191</f>
        <v>0</v>
      </c>
      <c r="Q191" s="212">
        <v>0.0019</v>
      </c>
      <c r="R191" s="212">
        <f>Q191*H191</f>
        <v>0.017100000000000001</v>
      </c>
      <c r="S191" s="212">
        <v>0</v>
      </c>
      <c r="T191" s="213">
        <f>S191*H191</f>
        <v>0</v>
      </c>
      <c r="AR191" s="14" t="s">
        <v>156</v>
      </c>
      <c r="AT191" s="14" t="s">
        <v>194</v>
      </c>
      <c r="AU191" s="14" t="s">
        <v>79</v>
      </c>
      <c r="AY191" s="14" t="s">
        <v>115</v>
      </c>
      <c r="BE191" s="214">
        <f>IF(N191="základní",J191,0)</f>
        <v>0</v>
      </c>
      <c r="BF191" s="214">
        <f>IF(N191="snížená",J191,0)</f>
        <v>0</v>
      </c>
      <c r="BG191" s="214">
        <f>IF(N191="zákl. přenesená",J191,0)</f>
        <v>0</v>
      </c>
      <c r="BH191" s="214">
        <f>IF(N191="sníž. přenesená",J191,0)</f>
        <v>0</v>
      </c>
      <c r="BI191" s="214">
        <f>IF(N191="nulová",J191,0)</f>
        <v>0</v>
      </c>
      <c r="BJ191" s="14" t="s">
        <v>77</v>
      </c>
      <c r="BK191" s="214">
        <f>ROUND(I191*H191,2)</f>
        <v>0</v>
      </c>
      <c r="BL191" s="14" t="s">
        <v>122</v>
      </c>
      <c r="BM191" s="14" t="s">
        <v>272</v>
      </c>
    </row>
    <row r="192" s="1" customFormat="1" ht="15.02609" customHeight="1">
      <c r="B192" s="35"/>
      <c r="C192" s="203" t="s">
        <v>273</v>
      </c>
      <c r="D192" s="203" t="s">
        <v>117</v>
      </c>
      <c r="E192" s="204" t="s">
        <v>274</v>
      </c>
      <c r="F192" s="205" t="s">
        <v>275</v>
      </c>
      <c r="G192" s="206" t="s">
        <v>226</v>
      </c>
      <c r="H192" s="207">
        <v>1</v>
      </c>
      <c r="I192" s="208"/>
      <c r="J192" s="209">
        <f>ROUND(I192*H192,2)</f>
        <v>0</v>
      </c>
      <c r="K192" s="205" t="s">
        <v>121</v>
      </c>
      <c r="L192" s="40"/>
      <c r="M192" s="210" t="s">
        <v>1</v>
      </c>
      <c r="N192" s="211" t="s">
        <v>40</v>
      </c>
      <c r="O192" s="76"/>
      <c r="P192" s="212">
        <f>O192*H192</f>
        <v>0</v>
      </c>
      <c r="Q192" s="212">
        <v>0.00165</v>
      </c>
      <c r="R192" s="212">
        <f>Q192*H192</f>
        <v>0.00165</v>
      </c>
      <c r="S192" s="212">
        <v>0</v>
      </c>
      <c r="T192" s="213">
        <f>S192*H192</f>
        <v>0</v>
      </c>
      <c r="AR192" s="14" t="s">
        <v>122</v>
      </c>
      <c r="AT192" s="14" t="s">
        <v>117</v>
      </c>
      <c r="AU192" s="14" t="s">
        <v>79</v>
      </c>
      <c r="AY192" s="14" t="s">
        <v>115</v>
      </c>
      <c r="BE192" s="214">
        <f>IF(N192="základní",J192,0)</f>
        <v>0</v>
      </c>
      <c r="BF192" s="214">
        <f>IF(N192="snížená",J192,0)</f>
        <v>0</v>
      </c>
      <c r="BG192" s="214">
        <f>IF(N192="zákl. přenesená",J192,0)</f>
        <v>0</v>
      </c>
      <c r="BH192" s="214">
        <f>IF(N192="sníž. přenesená",J192,0)</f>
        <v>0</v>
      </c>
      <c r="BI192" s="214">
        <f>IF(N192="nulová",J192,0)</f>
        <v>0</v>
      </c>
      <c r="BJ192" s="14" t="s">
        <v>77</v>
      </c>
      <c r="BK192" s="214">
        <f>ROUND(I192*H192,2)</f>
        <v>0</v>
      </c>
      <c r="BL192" s="14" t="s">
        <v>122</v>
      </c>
      <c r="BM192" s="14" t="s">
        <v>276</v>
      </c>
    </row>
    <row r="193" s="1" customFormat="1" ht="15.02609" customHeight="1">
      <c r="B193" s="35"/>
      <c r="C193" s="238" t="s">
        <v>277</v>
      </c>
      <c r="D193" s="238" t="s">
        <v>194</v>
      </c>
      <c r="E193" s="239" t="s">
        <v>278</v>
      </c>
      <c r="F193" s="240" t="s">
        <v>279</v>
      </c>
      <c r="G193" s="241" t="s">
        <v>226</v>
      </c>
      <c r="H193" s="242">
        <v>1</v>
      </c>
      <c r="I193" s="243"/>
      <c r="J193" s="244">
        <f>ROUND(I193*H193,2)</f>
        <v>0</v>
      </c>
      <c r="K193" s="240" t="s">
        <v>1</v>
      </c>
      <c r="L193" s="245"/>
      <c r="M193" s="246" t="s">
        <v>1</v>
      </c>
      <c r="N193" s="247" t="s">
        <v>40</v>
      </c>
      <c r="O193" s="76"/>
      <c r="P193" s="212">
        <f>O193*H193</f>
        <v>0</v>
      </c>
      <c r="Q193" s="212">
        <v>0.028000000000000001</v>
      </c>
      <c r="R193" s="212">
        <f>Q193*H193</f>
        <v>0.028000000000000001</v>
      </c>
      <c r="S193" s="212">
        <v>0</v>
      </c>
      <c r="T193" s="213">
        <f>S193*H193</f>
        <v>0</v>
      </c>
      <c r="AR193" s="14" t="s">
        <v>156</v>
      </c>
      <c r="AT193" s="14" t="s">
        <v>194</v>
      </c>
      <c r="AU193" s="14" t="s">
        <v>79</v>
      </c>
      <c r="AY193" s="14" t="s">
        <v>115</v>
      </c>
      <c r="BE193" s="214">
        <f>IF(N193="základní",J193,0)</f>
        <v>0</v>
      </c>
      <c r="BF193" s="214">
        <f>IF(N193="snížená",J193,0)</f>
        <v>0</v>
      </c>
      <c r="BG193" s="214">
        <f>IF(N193="zákl. přenesená",J193,0)</f>
        <v>0</v>
      </c>
      <c r="BH193" s="214">
        <f>IF(N193="sníž. přenesená",J193,0)</f>
        <v>0</v>
      </c>
      <c r="BI193" s="214">
        <f>IF(N193="nulová",J193,0)</f>
        <v>0</v>
      </c>
      <c r="BJ193" s="14" t="s">
        <v>77</v>
      </c>
      <c r="BK193" s="214">
        <f>ROUND(I193*H193,2)</f>
        <v>0</v>
      </c>
      <c r="BL193" s="14" t="s">
        <v>122</v>
      </c>
      <c r="BM193" s="14" t="s">
        <v>280</v>
      </c>
    </row>
    <row r="194" s="1" customFormat="1" ht="15.02609" customHeight="1">
      <c r="B194" s="35"/>
      <c r="C194" s="203" t="s">
        <v>281</v>
      </c>
      <c r="D194" s="203" t="s">
        <v>117</v>
      </c>
      <c r="E194" s="204" t="s">
        <v>282</v>
      </c>
      <c r="F194" s="205" t="s">
        <v>283</v>
      </c>
      <c r="G194" s="206" t="s">
        <v>226</v>
      </c>
      <c r="H194" s="207">
        <v>1</v>
      </c>
      <c r="I194" s="208"/>
      <c r="J194" s="209">
        <f>ROUND(I194*H194,2)</f>
        <v>0</v>
      </c>
      <c r="K194" s="205" t="s">
        <v>121</v>
      </c>
      <c r="L194" s="40"/>
      <c r="M194" s="210" t="s">
        <v>1</v>
      </c>
      <c r="N194" s="211" t="s">
        <v>40</v>
      </c>
      <c r="O194" s="76"/>
      <c r="P194" s="212">
        <f>O194*H194</f>
        <v>0</v>
      </c>
      <c r="Q194" s="212">
        <v>0</v>
      </c>
      <c r="R194" s="212">
        <f>Q194*H194</f>
        <v>0</v>
      </c>
      <c r="S194" s="212">
        <v>0</v>
      </c>
      <c r="T194" s="213">
        <f>S194*H194</f>
        <v>0</v>
      </c>
      <c r="AR194" s="14" t="s">
        <v>122</v>
      </c>
      <c r="AT194" s="14" t="s">
        <v>117</v>
      </c>
      <c r="AU194" s="14" t="s">
        <v>79</v>
      </c>
      <c r="AY194" s="14" t="s">
        <v>115</v>
      </c>
      <c r="BE194" s="214">
        <f>IF(N194="základní",J194,0)</f>
        <v>0</v>
      </c>
      <c r="BF194" s="214">
        <f>IF(N194="snížená",J194,0)</f>
        <v>0</v>
      </c>
      <c r="BG194" s="214">
        <f>IF(N194="zákl. přenesená",J194,0)</f>
        <v>0</v>
      </c>
      <c r="BH194" s="214">
        <f>IF(N194="sníž. přenesená",J194,0)</f>
        <v>0</v>
      </c>
      <c r="BI194" s="214">
        <f>IF(N194="nulová",J194,0)</f>
        <v>0</v>
      </c>
      <c r="BJ194" s="14" t="s">
        <v>77</v>
      </c>
      <c r="BK194" s="214">
        <f>ROUND(I194*H194,2)</f>
        <v>0</v>
      </c>
      <c r="BL194" s="14" t="s">
        <v>122</v>
      </c>
      <c r="BM194" s="14" t="s">
        <v>284</v>
      </c>
    </row>
    <row r="195" s="1" customFormat="1" ht="15.02609" customHeight="1">
      <c r="B195" s="35"/>
      <c r="C195" s="203" t="s">
        <v>285</v>
      </c>
      <c r="D195" s="203" t="s">
        <v>117</v>
      </c>
      <c r="E195" s="204" t="s">
        <v>286</v>
      </c>
      <c r="F195" s="205" t="s">
        <v>287</v>
      </c>
      <c r="G195" s="206" t="s">
        <v>226</v>
      </c>
      <c r="H195" s="207">
        <v>1</v>
      </c>
      <c r="I195" s="208"/>
      <c r="J195" s="209">
        <f>ROUND(I195*H195,2)</f>
        <v>0</v>
      </c>
      <c r="K195" s="205" t="s">
        <v>121</v>
      </c>
      <c r="L195" s="40"/>
      <c r="M195" s="210" t="s">
        <v>1</v>
      </c>
      <c r="N195" s="211" t="s">
        <v>40</v>
      </c>
      <c r="O195" s="76"/>
      <c r="P195" s="212">
        <f>O195*H195</f>
        <v>0</v>
      </c>
      <c r="Q195" s="212">
        <v>0</v>
      </c>
      <c r="R195" s="212">
        <f>Q195*H195</f>
        <v>0</v>
      </c>
      <c r="S195" s="212">
        <v>0</v>
      </c>
      <c r="T195" s="213">
        <f>S195*H195</f>
        <v>0</v>
      </c>
      <c r="AR195" s="14" t="s">
        <v>122</v>
      </c>
      <c r="AT195" s="14" t="s">
        <v>117</v>
      </c>
      <c r="AU195" s="14" t="s">
        <v>79</v>
      </c>
      <c r="AY195" s="14" t="s">
        <v>115</v>
      </c>
      <c r="BE195" s="214">
        <f>IF(N195="základní",J195,0)</f>
        <v>0</v>
      </c>
      <c r="BF195" s="214">
        <f>IF(N195="snížená",J195,0)</f>
        <v>0</v>
      </c>
      <c r="BG195" s="214">
        <f>IF(N195="zákl. přenesená",J195,0)</f>
        <v>0</v>
      </c>
      <c r="BH195" s="214">
        <f>IF(N195="sníž. přenesená",J195,0)</f>
        <v>0</v>
      </c>
      <c r="BI195" s="214">
        <f>IF(N195="nulová",J195,0)</f>
        <v>0</v>
      </c>
      <c r="BJ195" s="14" t="s">
        <v>77</v>
      </c>
      <c r="BK195" s="214">
        <f>ROUND(I195*H195,2)</f>
        <v>0</v>
      </c>
      <c r="BL195" s="14" t="s">
        <v>122</v>
      </c>
      <c r="BM195" s="14" t="s">
        <v>288</v>
      </c>
    </row>
    <row r="196" s="1" customFormat="1" ht="15.02609" customHeight="1">
      <c r="B196" s="35"/>
      <c r="C196" s="238" t="s">
        <v>289</v>
      </c>
      <c r="D196" s="238" t="s">
        <v>194</v>
      </c>
      <c r="E196" s="239" t="s">
        <v>290</v>
      </c>
      <c r="F196" s="240" t="s">
        <v>291</v>
      </c>
      <c r="G196" s="241" t="s">
        <v>226</v>
      </c>
      <c r="H196" s="242">
        <v>1</v>
      </c>
      <c r="I196" s="243"/>
      <c r="J196" s="244">
        <f>ROUND(I196*H196,2)</f>
        <v>0</v>
      </c>
      <c r="K196" s="240" t="s">
        <v>121</v>
      </c>
      <c r="L196" s="245"/>
      <c r="M196" s="246" t="s">
        <v>1</v>
      </c>
      <c r="N196" s="247" t="s">
        <v>40</v>
      </c>
      <c r="O196" s="76"/>
      <c r="P196" s="212">
        <f>O196*H196</f>
        <v>0</v>
      </c>
      <c r="Q196" s="212">
        <v>0.0080000000000000002</v>
      </c>
      <c r="R196" s="212">
        <f>Q196*H196</f>
        <v>0.0080000000000000002</v>
      </c>
      <c r="S196" s="212">
        <v>0</v>
      </c>
      <c r="T196" s="213">
        <f>S196*H196</f>
        <v>0</v>
      </c>
      <c r="AR196" s="14" t="s">
        <v>156</v>
      </c>
      <c r="AT196" s="14" t="s">
        <v>194</v>
      </c>
      <c r="AU196" s="14" t="s">
        <v>79</v>
      </c>
      <c r="AY196" s="14" t="s">
        <v>115</v>
      </c>
      <c r="BE196" s="214">
        <f>IF(N196="základní",J196,0)</f>
        <v>0</v>
      </c>
      <c r="BF196" s="214">
        <f>IF(N196="snížená",J196,0)</f>
        <v>0</v>
      </c>
      <c r="BG196" s="214">
        <f>IF(N196="zákl. přenesená",J196,0)</f>
        <v>0</v>
      </c>
      <c r="BH196" s="214">
        <f>IF(N196="sníž. přenesená",J196,0)</f>
        <v>0</v>
      </c>
      <c r="BI196" s="214">
        <f>IF(N196="nulová",J196,0)</f>
        <v>0</v>
      </c>
      <c r="BJ196" s="14" t="s">
        <v>77</v>
      </c>
      <c r="BK196" s="214">
        <f>ROUND(I196*H196,2)</f>
        <v>0</v>
      </c>
      <c r="BL196" s="14" t="s">
        <v>122</v>
      </c>
      <c r="BM196" s="14" t="s">
        <v>292</v>
      </c>
    </row>
    <row r="197" s="1" customFormat="1" ht="15.02609" customHeight="1">
      <c r="B197" s="35"/>
      <c r="C197" s="203" t="s">
        <v>293</v>
      </c>
      <c r="D197" s="203" t="s">
        <v>117</v>
      </c>
      <c r="E197" s="204" t="s">
        <v>294</v>
      </c>
      <c r="F197" s="205" t="s">
        <v>295</v>
      </c>
      <c r="G197" s="206" t="s">
        <v>226</v>
      </c>
      <c r="H197" s="207">
        <v>1</v>
      </c>
      <c r="I197" s="208"/>
      <c r="J197" s="209">
        <f>ROUND(I197*H197,2)</f>
        <v>0</v>
      </c>
      <c r="K197" s="205" t="s">
        <v>121</v>
      </c>
      <c r="L197" s="40"/>
      <c r="M197" s="210" t="s">
        <v>1</v>
      </c>
      <c r="N197" s="211" t="s">
        <v>40</v>
      </c>
      <c r="O197" s="76"/>
      <c r="P197" s="212">
        <f>O197*H197</f>
        <v>0</v>
      </c>
      <c r="Q197" s="212">
        <v>0.00034000000000000002</v>
      </c>
      <c r="R197" s="212">
        <f>Q197*H197</f>
        <v>0.00034000000000000002</v>
      </c>
      <c r="S197" s="212">
        <v>0</v>
      </c>
      <c r="T197" s="213">
        <f>S197*H197</f>
        <v>0</v>
      </c>
      <c r="AR197" s="14" t="s">
        <v>122</v>
      </c>
      <c r="AT197" s="14" t="s">
        <v>117</v>
      </c>
      <c r="AU197" s="14" t="s">
        <v>79</v>
      </c>
      <c r="AY197" s="14" t="s">
        <v>115</v>
      </c>
      <c r="BE197" s="214">
        <f>IF(N197="základní",J197,0)</f>
        <v>0</v>
      </c>
      <c r="BF197" s="214">
        <f>IF(N197="snížená",J197,0)</f>
        <v>0</v>
      </c>
      <c r="BG197" s="214">
        <f>IF(N197="zákl. přenesená",J197,0)</f>
        <v>0</v>
      </c>
      <c r="BH197" s="214">
        <f>IF(N197="sníž. přenesená",J197,0)</f>
        <v>0</v>
      </c>
      <c r="BI197" s="214">
        <f>IF(N197="nulová",J197,0)</f>
        <v>0</v>
      </c>
      <c r="BJ197" s="14" t="s">
        <v>77</v>
      </c>
      <c r="BK197" s="214">
        <f>ROUND(I197*H197,2)</f>
        <v>0</v>
      </c>
      <c r="BL197" s="14" t="s">
        <v>122</v>
      </c>
      <c r="BM197" s="14" t="s">
        <v>296</v>
      </c>
    </row>
    <row r="198" s="1" customFormat="1" ht="15.02609" customHeight="1">
      <c r="B198" s="35"/>
      <c r="C198" s="238" t="s">
        <v>297</v>
      </c>
      <c r="D198" s="238" t="s">
        <v>194</v>
      </c>
      <c r="E198" s="239" t="s">
        <v>298</v>
      </c>
      <c r="F198" s="240" t="s">
        <v>299</v>
      </c>
      <c r="G198" s="241" t="s">
        <v>226</v>
      </c>
      <c r="H198" s="242">
        <v>1</v>
      </c>
      <c r="I198" s="243"/>
      <c r="J198" s="244">
        <f>ROUND(I198*H198,2)</f>
        <v>0</v>
      </c>
      <c r="K198" s="240" t="s">
        <v>1</v>
      </c>
      <c r="L198" s="245"/>
      <c r="M198" s="246" t="s">
        <v>1</v>
      </c>
      <c r="N198" s="247" t="s">
        <v>40</v>
      </c>
      <c r="O198" s="76"/>
      <c r="P198" s="212">
        <f>O198*H198</f>
        <v>0</v>
      </c>
      <c r="Q198" s="212">
        <v>0.032500000000000001</v>
      </c>
      <c r="R198" s="212">
        <f>Q198*H198</f>
        <v>0.032500000000000001</v>
      </c>
      <c r="S198" s="212">
        <v>0</v>
      </c>
      <c r="T198" s="213">
        <f>S198*H198</f>
        <v>0</v>
      </c>
      <c r="AR198" s="14" t="s">
        <v>156</v>
      </c>
      <c r="AT198" s="14" t="s">
        <v>194</v>
      </c>
      <c r="AU198" s="14" t="s">
        <v>79</v>
      </c>
      <c r="AY198" s="14" t="s">
        <v>115</v>
      </c>
      <c r="BE198" s="214">
        <f>IF(N198="základní",J198,0)</f>
        <v>0</v>
      </c>
      <c r="BF198" s="214">
        <f>IF(N198="snížená",J198,0)</f>
        <v>0</v>
      </c>
      <c r="BG198" s="214">
        <f>IF(N198="zákl. přenesená",J198,0)</f>
        <v>0</v>
      </c>
      <c r="BH198" s="214">
        <f>IF(N198="sníž. přenesená",J198,0)</f>
        <v>0</v>
      </c>
      <c r="BI198" s="214">
        <f>IF(N198="nulová",J198,0)</f>
        <v>0</v>
      </c>
      <c r="BJ198" s="14" t="s">
        <v>77</v>
      </c>
      <c r="BK198" s="214">
        <f>ROUND(I198*H198,2)</f>
        <v>0</v>
      </c>
      <c r="BL198" s="14" t="s">
        <v>122</v>
      </c>
      <c r="BM198" s="14" t="s">
        <v>300</v>
      </c>
    </row>
    <row r="199" s="1" customFormat="1" ht="15.02609" customHeight="1">
      <c r="B199" s="35"/>
      <c r="C199" s="203" t="s">
        <v>301</v>
      </c>
      <c r="D199" s="203" t="s">
        <v>117</v>
      </c>
      <c r="E199" s="204" t="s">
        <v>302</v>
      </c>
      <c r="F199" s="205" t="s">
        <v>303</v>
      </c>
      <c r="G199" s="206" t="s">
        <v>226</v>
      </c>
      <c r="H199" s="207">
        <v>2</v>
      </c>
      <c r="I199" s="208"/>
      <c r="J199" s="209">
        <f>ROUND(I199*H199,2)</f>
        <v>0</v>
      </c>
      <c r="K199" s="205" t="s">
        <v>121</v>
      </c>
      <c r="L199" s="40"/>
      <c r="M199" s="210" t="s">
        <v>1</v>
      </c>
      <c r="N199" s="211" t="s">
        <v>40</v>
      </c>
      <c r="O199" s="76"/>
      <c r="P199" s="212">
        <f>O199*H199</f>
        <v>0</v>
      </c>
      <c r="Q199" s="212">
        <v>0.00167</v>
      </c>
      <c r="R199" s="212">
        <f>Q199*H199</f>
        <v>0.0033400000000000001</v>
      </c>
      <c r="S199" s="212">
        <v>0</v>
      </c>
      <c r="T199" s="213">
        <f>S199*H199</f>
        <v>0</v>
      </c>
      <c r="AR199" s="14" t="s">
        <v>122</v>
      </c>
      <c r="AT199" s="14" t="s">
        <v>117</v>
      </c>
      <c r="AU199" s="14" t="s">
        <v>79</v>
      </c>
      <c r="AY199" s="14" t="s">
        <v>115</v>
      </c>
      <c r="BE199" s="214">
        <f>IF(N199="základní",J199,0)</f>
        <v>0</v>
      </c>
      <c r="BF199" s="214">
        <f>IF(N199="snížená",J199,0)</f>
        <v>0</v>
      </c>
      <c r="BG199" s="214">
        <f>IF(N199="zákl. přenesená",J199,0)</f>
        <v>0</v>
      </c>
      <c r="BH199" s="214">
        <f>IF(N199="sníž. přenesená",J199,0)</f>
        <v>0</v>
      </c>
      <c r="BI199" s="214">
        <f>IF(N199="nulová",J199,0)</f>
        <v>0</v>
      </c>
      <c r="BJ199" s="14" t="s">
        <v>77</v>
      </c>
      <c r="BK199" s="214">
        <f>ROUND(I199*H199,2)</f>
        <v>0</v>
      </c>
      <c r="BL199" s="14" t="s">
        <v>122</v>
      </c>
      <c r="BM199" s="14" t="s">
        <v>304</v>
      </c>
    </row>
    <row r="200" s="1" customFormat="1" ht="15.02609" customHeight="1">
      <c r="B200" s="35"/>
      <c r="C200" s="238" t="s">
        <v>305</v>
      </c>
      <c r="D200" s="238" t="s">
        <v>194</v>
      </c>
      <c r="E200" s="239" t="s">
        <v>306</v>
      </c>
      <c r="F200" s="240" t="s">
        <v>307</v>
      </c>
      <c r="G200" s="241" t="s">
        <v>226</v>
      </c>
      <c r="H200" s="242">
        <v>1</v>
      </c>
      <c r="I200" s="243"/>
      <c r="J200" s="244">
        <f>ROUND(I200*H200,2)</f>
        <v>0</v>
      </c>
      <c r="K200" s="240" t="s">
        <v>121</v>
      </c>
      <c r="L200" s="245"/>
      <c r="M200" s="246" t="s">
        <v>1</v>
      </c>
      <c r="N200" s="247" t="s">
        <v>40</v>
      </c>
      <c r="O200" s="76"/>
      <c r="P200" s="212">
        <f>O200*H200</f>
        <v>0</v>
      </c>
      <c r="Q200" s="212">
        <v>0.0089999999999999993</v>
      </c>
      <c r="R200" s="212">
        <f>Q200*H200</f>
        <v>0.0089999999999999993</v>
      </c>
      <c r="S200" s="212">
        <v>0</v>
      </c>
      <c r="T200" s="213">
        <f>S200*H200</f>
        <v>0</v>
      </c>
      <c r="AR200" s="14" t="s">
        <v>156</v>
      </c>
      <c r="AT200" s="14" t="s">
        <v>194</v>
      </c>
      <c r="AU200" s="14" t="s">
        <v>79</v>
      </c>
      <c r="AY200" s="14" t="s">
        <v>115</v>
      </c>
      <c r="BE200" s="214">
        <f>IF(N200="základní",J200,0)</f>
        <v>0</v>
      </c>
      <c r="BF200" s="214">
        <f>IF(N200="snížená",J200,0)</f>
        <v>0</v>
      </c>
      <c r="BG200" s="214">
        <f>IF(N200="zákl. přenesená",J200,0)</f>
        <v>0</v>
      </c>
      <c r="BH200" s="214">
        <f>IF(N200="sníž. přenesená",J200,0)</f>
        <v>0</v>
      </c>
      <c r="BI200" s="214">
        <f>IF(N200="nulová",J200,0)</f>
        <v>0</v>
      </c>
      <c r="BJ200" s="14" t="s">
        <v>77</v>
      </c>
      <c r="BK200" s="214">
        <f>ROUND(I200*H200,2)</f>
        <v>0</v>
      </c>
      <c r="BL200" s="14" t="s">
        <v>122</v>
      </c>
      <c r="BM200" s="14" t="s">
        <v>308</v>
      </c>
    </row>
    <row r="201" s="1" customFormat="1" ht="15.02609" customHeight="1">
      <c r="B201" s="35"/>
      <c r="C201" s="238" t="s">
        <v>309</v>
      </c>
      <c r="D201" s="238" t="s">
        <v>194</v>
      </c>
      <c r="E201" s="239" t="s">
        <v>310</v>
      </c>
      <c r="F201" s="240" t="s">
        <v>311</v>
      </c>
      <c r="G201" s="241" t="s">
        <v>226</v>
      </c>
      <c r="H201" s="242">
        <v>1</v>
      </c>
      <c r="I201" s="243"/>
      <c r="J201" s="244">
        <f>ROUND(I201*H201,2)</f>
        <v>0</v>
      </c>
      <c r="K201" s="240" t="s">
        <v>1</v>
      </c>
      <c r="L201" s="245"/>
      <c r="M201" s="246" t="s">
        <v>1</v>
      </c>
      <c r="N201" s="247" t="s">
        <v>40</v>
      </c>
      <c r="O201" s="76"/>
      <c r="P201" s="212">
        <f>O201*H201</f>
        <v>0</v>
      </c>
      <c r="Q201" s="212">
        <v>0.0089999999999999993</v>
      </c>
      <c r="R201" s="212">
        <f>Q201*H201</f>
        <v>0.0089999999999999993</v>
      </c>
      <c r="S201" s="212">
        <v>0</v>
      </c>
      <c r="T201" s="213">
        <f>S201*H201</f>
        <v>0</v>
      </c>
      <c r="AR201" s="14" t="s">
        <v>156</v>
      </c>
      <c r="AT201" s="14" t="s">
        <v>194</v>
      </c>
      <c r="AU201" s="14" t="s">
        <v>79</v>
      </c>
      <c r="AY201" s="14" t="s">
        <v>115</v>
      </c>
      <c r="BE201" s="214">
        <f>IF(N201="základní",J201,0)</f>
        <v>0</v>
      </c>
      <c r="BF201" s="214">
        <f>IF(N201="snížená",J201,0)</f>
        <v>0</v>
      </c>
      <c r="BG201" s="214">
        <f>IF(N201="zákl. přenesená",J201,0)</f>
        <v>0</v>
      </c>
      <c r="BH201" s="214">
        <f>IF(N201="sníž. přenesená",J201,0)</f>
        <v>0</v>
      </c>
      <c r="BI201" s="214">
        <f>IF(N201="nulová",J201,0)</f>
        <v>0</v>
      </c>
      <c r="BJ201" s="14" t="s">
        <v>77</v>
      </c>
      <c r="BK201" s="214">
        <f>ROUND(I201*H201,2)</f>
        <v>0</v>
      </c>
      <c r="BL201" s="14" t="s">
        <v>122</v>
      </c>
      <c r="BM201" s="14" t="s">
        <v>312</v>
      </c>
    </row>
    <row r="202" s="1" customFormat="1" ht="15.02609" customHeight="1">
      <c r="B202" s="35"/>
      <c r="C202" s="203" t="s">
        <v>313</v>
      </c>
      <c r="D202" s="203" t="s">
        <v>117</v>
      </c>
      <c r="E202" s="204" t="s">
        <v>314</v>
      </c>
      <c r="F202" s="205" t="s">
        <v>315</v>
      </c>
      <c r="G202" s="206" t="s">
        <v>226</v>
      </c>
      <c r="H202" s="207">
        <v>1</v>
      </c>
      <c r="I202" s="208"/>
      <c r="J202" s="209">
        <f>ROUND(I202*H202,2)</f>
        <v>0</v>
      </c>
      <c r="K202" s="205" t="s">
        <v>121</v>
      </c>
      <c r="L202" s="40"/>
      <c r="M202" s="210" t="s">
        <v>1</v>
      </c>
      <c r="N202" s="211" t="s">
        <v>40</v>
      </c>
      <c r="O202" s="76"/>
      <c r="P202" s="212">
        <f>O202*H202</f>
        <v>0</v>
      </c>
      <c r="Q202" s="212">
        <v>0</v>
      </c>
      <c r="R202" s="212">
        <f>Q202*H202</f>
        <v>0</v>
      </c>
      <c r="S202" s="212">
        <v>0</v>
      </c>
      <c r="T202" s="213">
        <f>S202*H202</f>
        <v>0</v>
      </c>
      <c r="AR202" s="14" t="s">
        <v>122</v>
      </c>
      <c r="AT202" s="14" t="s">
        <v>117</v>
      </c>
      <c r="AU202" s="14" t="s">
        <v>79</v>
      </c>
      <c r="AY202" s="14" t="s">
        <v>115</v>
      </c>
      <c r="BE202" s="214">
        <f>IF(N202="základní",J202,0)</f>
        <v>0</v>
      </c>
      <c r="BF202" s="214">
        <f>IF(N202="snížená",J202,0)</f>
        <v>0</v>
      </c>
      <c r="BG202" s="214">
        <f>IF(N202="zákl. přenesená",J202,0)</f>
        <v>0</v>
      </c>
      <c r="BH202" s="214">
        <f>IF(N202="sníž. přenesená",J202,0)</f>
        <v>0</v>
      </c>
      <c r="BI202" s="214">
        <f>IF(N202="nulová",J202,0)</f>
        <v>0</v>
      </c>
      <c r="BJ202" s="14" t="s">
        <v>77</v>
      </c>
      <c r="BK202" s="214">
        <f>ROUND(I202*H202,2)</f>
        <v>0</v>
      </c>
      <c r="BL202" s="14" t="s">
        <v>122</v>
      </c>
      <c r="BM202" s="14" t="s">
        <v>316</v>
      </c>
    </row>
    <row r="203" s="1" customFormat="1" ht="15.02609" customHeight="1">
      <c r="B203" s="35"/>
      <c r="C203" s="238" t="s">
        <v>317</v>
      </c>
      <c r="D203" s="238" t="s">
        <v>194</v>
      </c>
      <c r="E203" s="239" t="s">
        <v>318</v>
      </c>
      <c r="F203" s="240" t="s">
        <v>319</v>
      </c>
      <c r="G203" s="241" t="s">
        <v>226</v>
      </c>
      <c r="H203" s="242">
        <v>1</v>
      </c>
      <c r="I203" s="243"/>
      <c r="J203" s="244">
        <f>ROUND(I203*H203,2)</f>
        <v>0</v>
      </c>
      <c r="K203" s="240" t="s">
        <v>121</v>
      </c>
      <c r="L203" s="245"/>
      <c r="M203" s="246" t="s">
        <v>1</v>
      </c>
      <c r="N203" s="247" t="s">
        <v>40</v>
      </c>
      <c r="O203" s="76"/>
      <c r="P203" s="212">
        <f>O203*H203</f>
        <v>0</v>
      </c>
      <c r="Q203" s="212">
        <v>0.014</v>
      </c>
      <c r="R203" s="212">
        <f>Q203*H203</f>
        <v>0.014</v>
      </c>
      <c r="S203" s="212">
        <v>0</v>
      </c>
      <c r="T203" s="213">
        <f>S203*H203</f>
        <v>0</v>
      </c>
      <c r="AR203" s="14" t="s">
        <v>156</v>
      </c>
      <c r="AT203" s="14" t="s">
        <v>194</v>
      </c>
      <c r="AU203" s="14" t="s">
        <v>79</v>
      </c>
      <c r="AY203" s="14" t="s">
        <v>115</v>
      </c>
      <c r="BE203" s="214">
        <f>IF(N203="základní",J203,0)</f>
        <v>0</v>
      </c>
      <c r="BF203" s="214">
        <f>IF(N203="snížená",J203,0)</f>
        <v>0</v>
      </c>
      <c r="BG203" s="214">
        <f>IF(N203="zákl. přenesená",J203,0)</f>
        <v>0</v>
      </c>
      <c r="BH203" s="214">
        <f>IF(N203="sníž. přenesená",J203,0)</f>
        <v>0</v>
      </c>
      <c r="BI203" s="214">
        <f>IF(N203="nulová",J203,0)</f>
        <v>0</v>
      </c>
      <c r="BJ203" s="14" t="s">
        <v>77</v>
      </c>
      <c r="BK203" s="214">
        <f>ROUND(I203*H203,2)</f>
        <v>0</v>
      </c>
      <c r="BL203" s="14" t="s">
        <v>122</v>
      </c>
      <c r="BM203" s="14" t="s">
        <v>320</v>
      </c>
    </row>
    <row r="204" s="1" customFormat="1" ht="15.02609" customHeight="1">
      <c r="B204" s="35"/>
      <c r="C204" s="238" t="s">
        <v>321</v>
      </c>
      <c r="D204" s="238" t="s">
        <v>194</v>
      </c>
      <c r="E204" s="239" t="s">
        <v>322</v>
      </c>
      <c r="F204" s="240" t="s">
        <v>323</v>
      </c>
      <c r="G204" s="241" t="s">
        <v>226</v>
      </c>
      <c r="H204" s="242">
        <v>1</v>
      </c>
      <c r="I204" s="243"/>
      <c r="J204" s="244">
        <f>ROUND(I204*H204,2)</f>
        <v>0</v>
      </c>
      <c r="K204" s="240" t="s">
        <v>1</v>
      </c>
      <c r="L204" s="245"/>
      <c r="M204" s="246" t="s">
        <v>1</v>
      </c>
      <c r="N204" s="247" t="s">
        <v>40</v>
      </c>
      <c r="O204" s="76"/>
      <c r="P204" s="212">
        <f>O204*H204</f>
        <v>0</v>
      </c>
      <c r="Q204" s="212">
        <v>0.014</v>
      </c>
      <c r="R204" s="212">
        <f>Q204*H204</f>
        <v>0.014</v>
      </c>
      <c r="S204" s="212">
        <v>0</v>
      </c>
      <c r="T204" s="213">
        <f>S204*H204</f>
        <v>0</v>
      </c>
      <c r="AR204" s="14" t="s">
        <v>156</v>
      </c>
      <c r="AT204" s="14" t="s">
        <v>194</v>
      </c>
      <c r="AU204" s="14" t="s">
        <v>79</v>
      </c>
      <c r="AY204" s="14" t="s">
        <v>115</v>
      </c>
      <c r="BE204" s="214">
        <f>IF(N204="základní",J204,0)</f>
        <v>0</v>
      </c>
      <c r="BF204" s="214">
        <f>IF(N204="snížená",J204,0)</f>
        <v>0</v>
      </c>
      <c r="BG204" s="214">
        <f>IF(N204="zákl. přenesená",J204,0)</f>
        <v>0</v>
      </c>
      <c r="BH204" s="214">
        <f>IF(N204="sníž. přenesená",J204,0)</f>
        <v>0</v>
      </c>
      <c r="BI204" s="214">
        <f>IF(N204="nulová",J204,0)</f>
        <v>0</v>
      </c>
      <c r="BJ204" s="14" t="s">
        <v>77</v>
      </c>
      <c r="BK204" s="214">
        <f>ROUND(I204*H204,2)</f>
        <v>0</v>
      </c>
      <c r="BL204" s="14" t="s">
        <v>122</v>
      </c>
      <c r="BM204" s="14" t="s">
        <v>324</v>
      </c>
    </row>
    <row r="205" s="1" customFormat="1" ht="15.02609" customHeight="1">
      <c r="B205" s="35"/>
      <c r="C205" s="203" t="s">
        <v>325</v>
      </c>
      <c r="D205" s="203" t="s">
        <v>117</v>
      </c>
      <c r="E205" s="204" t="s">
        <v>326</v>
      </c>
      <c r="F205" s="205" t="s">
        <v>327</v>
      </c>
      <c r="G205" s="206" t="s">
        <v>226</v>
      </c>
      <c r="H205" s="207">
        <v>2</v>
      </c>
      <c r="I205" s="208"/>
      <c r="J205" s="209">
        <f>ROUND(I205*H205,2)</f>
        <v>0</v>
      </c>
      <c r="K205" s="205" t="s">
        <v>121</v>
      </c>
      <c r="L205" s="40"/>
      <c r="M205" s="210" t="s">
        <v>1</v>
      </c>
      <c r="N205" s="211" t="s">
        <v>40</v>
      </c>
      <c r="O205" s="76"/>
      <c r="P205" s="212">
        <f>O205*H205</f>
        <v>0</v>
      </c>
      <c r="Q205" s="212">
        <v>0.0016199999999999999</v>
      </c>
      <c r="R205" s="212">
        <f>Q205*H205</f>
        <v>0.0032399999999999998</v>
      </c>
      <c r="S205" s="212">
        <v>0</v>
      </c>
      <c r="T205" s="213">
        <f>S205*H205</f>
        <v>0</v>
      </c>
      <c r="AR205" s="14" t="s">
        <v>122</v>
      </c>
      <c r="AT205" s="14" t="s">
        <v>117</v>
      </c>
      <c r="AU205" s="14" t="s">
        <v>79</v>
      </c>
      <c r="AY205" s="14" t="s">
        <v>115</v>
      </c>
      <c r="BE205" s="214">
        <f>IF(N205="základní",J205,0)</f>
        <v>0</v>
      </c>
      <c r="BF205" s="214">
        <f>IF(N205="snížená",J205,0)</f>
        <v>0</v>
      </c>
      <c r="BG205" s="214">
        <f>IF(N205="zákl. přenesená",J205,0)</f>
        <v>0</v>
      </c>
      <c r="BH205" s="214">
        <f>IF(N205="sníž. přenesená",J205,0)</f>
        <v>0</v>
      </c>
      <c r="BI205" s="214">
        <f>IF(N205="nulová",J205,0)</f>
        <v>0</v>
      </c>
      <c r="BJ205" s="14" t="s">
        <v>77</v>
      </c>
      <c r="BK205" s="214">
        <f>ROUND(I205*H205,2)</f>
        <v>0</v>
      </c>
      <c r="BL205" s="14" t="s">
        <v>122</v>
      </c>
      <c r="BM205" s="14" t="s">
        <v>328</v>
      </c>
    </row>
    <row r="206" s="1" customFormat="1" ht="15.02609" customHeight="1">
      <c r="B206" s="35"/>
      <c r="C206" s="238" t="s">
        <v>329</v>
      </c>
      <c r="D206" s="238" t="s">
        <v>194</v>
      </c>
      <c r="E206" s="239" t="s">
        <v>330</v>
      </c>
      <c r="F206" s="240" t="s">
        <v>331</v>
      </c>
      <c r="G206" s="241" t="s">
        <v>226</v>
      </c>
      <c r="H206" s="242">
        <v>2</v>
      </c>
      <c r="I206" s="243"/>
      <c r="J206" s="244">
        <f>ROUND(I206*H206,2)</f>
        <v>0</v>
      </c>
      <c r="K206" s="240" t="s">
        <v>121</v>
      </c>
      <c r="L206" s="245"/>
      <c r="M206" s="246" t="s">
        <v>1</v>
      </c>
      <c r="N206" s="247" t="s">
        <v>40</v>
      </c>
      <c r="O206" s="76"/>
      <c r="P206" s="212">
        <f>O206*H206</f>
        <v>0</v>
      </c>
      <c r="Q206" s="212">
        <v>0.017999999999999999</v>
      </c>
      <c r="R206" s="212">
        <f>Q206*H206</f>
        <v>0.035999999999999997</v>
      </c>
      <c r="S206" s="212">
        <v>0</v>
      </c>
      <c r="T206" s="213">
        <f>S206*H206</f>
        <v>0</v>
      </c>
      <c r="AR206" s="14" t="s">
        <v>156</v>
      </c>
      <c r="AT206" s="14" t="s">
        <v>194</v>
      </c>
      <c r="AU206" s="14" t="s">
        <v>79</v>
      </c>
      <c r="AY206" s="14" t="s">
        <v>115</v>
      </c>
      <c r="BE206" s="214">
        <f>IF(N206="základní",J206,0)</f>
        <v>0</v>
      </c>
      <c r="BF206" s="214">
        <f>IF(N206="snížená",J206,0)</f>
        <v>0</v>
      </c>
      <c r="BG206" s="214">
        <f>IF(N206="zákl. přenesená",J206,0)</f>
        <v>0</v>
      </c>
      <c r="BH206" s="214">
        <f>IF(N206="sníž. přenesená",J206,0)</f>
        <v>0</v>
      </c>
      <c r="BI206" s="214">
        <f>IF(N206="nulová",J206,0)</f>
        <v>0</v>
      </c>
      <c r="BJ206" s="14" t="s">
        <v>77</v>
      </c>
      <c r="BK206" s="214">
        <f>ROUND(I206*H206,2)</f>
        <v>0</v>
      </c>
      <c r="BL206" s="14" t="s">
        <v>122</v>
      </c>
      <c r="BM206" s="14" t="s">
        <v>332</v>
      </c>
    </row>
    <row r="207" s="1" customFormat="1" ht="15.02609" customHeight="1">
      <c r="B207" s="35"/>
      <c r="C207" s="203" t="s">
        <v>333</v>
      </c>
      <c r="D207" s="203" t="s">
        <v>117</v>
      </c>
      <c r="E207" s="204" t="s">
        <v>334</v>
      </c>
      <c r="F207" s="205" t="s">
        <v>335</v>
      </c>
      <c r="G207" s="206" t="s">
        <v>226</v>
      </c>
      <c r="H207" s="207">
        <v>9</v>
      </c>
      <c r="I207" s="208"/>
      <c r="J207" s="209">
        <f>ROUND(I207*H207,2)</f>
        <v>0</v>
      </c>
      <c r="K207" s="205" t="s">
        <v>121</v>
      </c>
      <c r="L207" s="40"/>
      <c r="M207" s="210" t="s">
        <v>1</v>
      </c>
      <c r="N207" s="211" t="s">
        <v>40</v>
      </c>
      <c r="O207" s="76"/>
      <c r="P207" s="212">
        <f>O207*H207</f>
        <v>0</v>
      </c>
      <c r="Q207" s="212">
        <v>0.063829999999999998</v>
      </c>
      <c r="R207" s="212">
        <f>Q207*H207</f>
        <v>0.57447000000000004</v>
      </c>
      <c r="S207" s="212">
        <v>0</v>
      </c>
      <c r="T207" s="213">
        <f>S207*H207</f>
        <v>0</v>
      </c>
      <c r="AR207" s="14" t="s">
        <v>122</v>
      </c>
      <c r="AT207" s="14" t="s">
        <v>117</v>
      </c>
      <c r="AU207" s="14" t="s">
        <v>79</v>
      </c>
      <c r="AY207" s="14" t="s">
        <v>115</v>
      </c>
      <c r="BE207" s="214">
        <f>IF(N207="základní",J207,0)</f>
        <v>0</v>
      </c>
      <c r="BF207" s="214">
        <f>IF(N207="snížená",J207,0)</f>
        <v>0</v>
      </c>
      <c r="BG207" s="214">
        <f>IF(N207="zákl. přenesená",J207,0)</f>
        <v>0</v>
      </c>
      <c r="BH207" s="214">
        <f>IF(N207="sníž. přenesená",J207,0)</f>
        <v>0</v>
      </c>
      <c r="BI207" s="214">
        <f>IF(N207="nulová",J207,0)</f>
        <v>0</v>
      </c>
      <c r="BJ207" s="14" t="s">
        <v>77</v>
      </c>
      <c r="BK207" s="214">
        <f>ROUND(I207*H207,2)</f>
        <v>0</v>
      </c>
      <c r="BL207" s="14" t="s">
        <v>122</v>
      </c>
      <c r="BM207" s="14" t="s">
        <v>336</v>
      </c>
    </row>
    <row r="208" s="1" customFormat="1" ht="15.02609" customHeight="1">
      <c r="B208" s="35"/>
      <c r="C208" s="238" t="s">
        <v>337</v>
      </c>
      <c r="D208" s="238" t="s">
        <v>194</v>
      </c>
      <c r="E208" s="239" t="s">
        <v>338</v>
      </c>
      <c r="F208" s="240" t="s">
        <v>339</v>
      </c>
      <c r="G208" s="241" t="s">
        <v>226</v>
      </c>
      <c r="H208" s="242">
        <v>9</v>
      </c>
      <c r="I208" s="243"/>
      <c r="J208" s="244">
        <f>ROUND(I208*H208,2)</f>
        <v>0</v>
      </c>
      <c r="K208" s="240" t="s">
        <v>121</v>
      </c>
      <c r="L208" s="245"/>
      <c r="M208" s="246" t="s">
        <v>1</v>
      </c>
      <c r="N208" s="247" t="s">
        <v>40</v>
      </c>
      <c r="O208" s="76"/>
      <c r="P208" s="212">
        <f>O208*H208</f>
        <v>0</v>
      </c>
      <c r="Q208" s="212">
        <v>0.0073000000000000001</v>
      </c>
      <c r="R208" s="212">
        <f>Q208*H208</f>
        <v>0.065699999999999995</v>
      </c>
      <c r="S208" s="212">
        <v>0</v>
      </c>
      <c r="T208" s="213">
        <f>S208*H208</f>
        <v>0</v>
      </c>
      <c r="AR208" s="14" t="s">
        <v>156</v>
      </c>
      <c r="AT208" s="14" t="s">
        <v>194</v>
      </c>
      <c r="AU208" s="14" t="s">
        <v>79</v>
      </c>
      <c r="AY208" s="14" t="s">
        <v>115</v>
      </c>
      <c r="BE208" s="214">
        <f>IF(N208="základní",J208,0)</f>
        <v>0</v>
      </c>
      <c r="BF208" s="214">
        <f>IF(N208="snížená",J208,0)</f>
        <v>0</v>
      </c>
      <c r="BG208" s="214">
        <f>IF(N208="zákl. přenesená",J208,0)</f>
        <v>0</v>
      </c>
      <c r="BH208" s="214">
        <f>IF(N208="sníž. přenesená",J208,0)</f>
        <v>0</v>
      </c>
      <c r="BI208" s="214">
        <f>IF(N208="nulová",J208,0)</f>
        <v>0</v>
      </c>
      <c r="BJ208" s="14" t="s">
        <v>77</v>
      </c>
      <c r="BK208" s="214">
        <f>ROUND(I208*H208,2)</f>
        <v>0</v>
      </c>
      <c r="BL208" s="14" t="s">
        <v>122</v>
      </c>
      <c r="BM208" s="14" t="s">
        <v>340</v>
      </c>
    </row>
    <row r="209" s="1" customFormat="1" ht="15.02609" customHeight="1">
      <c r="B209" s="35"/>
      <c r="C209" s="238" t="s">
        <v>341</v>
      </c>
      <c r="D209" s="238" t="s">
        <v>194</v>
      </c>
      <c r="E209" s="239" t="s">
        <v>342</v>
      </c>
      <c r="F209" s="240" t="s">
        <v>343</v>
      </c>
      <c r="G209" s="241" t="s">
        <v>226</v>
      </c>
      <c r="H209" s="242">
        <v>9</v>
      </c>
      <c r="I209" s="243"/>
      <c r="J209" s="244">
        <f>ROUND(I209*H209,2)</f>
        <v>0</v>
      </c>
      <c r="K209" s="240" t="s">
        <v>121</v>
      </c>
      <c r="L209" s="245"/>
      <c r="M209" s="246" t="s">
        <v>1</v>
      </c>
      <c r="N209" s="247" t="s">
        <v>40</v>
      </c>
      <c r="O209" s="76"/>
      <c r="P209" s="212">
        <f>O209*H209</f>
        <v>0</v>
      </c>
      <c r="Q209" s="212">
        <v>0.0073000000000000001</v>
      </c>
      <c r="R209" s="212">
        <f>Q209*H209</f>
        <v>0.065699999999999995</v>
      </c>
      <c r="S209" s="212">
        <v>0</v>
      </c>
      <c r="T209" s="213">
        <f>S209*H209</f>
        <v>0</v>
      </c>
      <c r="AR209" s="14" t="s">
        <v>156</v>
      </c>
      <c r="AT209" s="14" t="s">
        <v>194</v>
      </c>
      <c r="AU209" s="14" t="s">
        <v>79</v>
      </c>
      <c r="AY209" s="14" t="s">
        <v>115</v>
      </c>
      <c r="BE209" s="214">
        <f>IF(N209="základní",J209,0)</f>
        <v>0</v>
      </c>
      <c r="BF209" s="214">
        <f>IF(N209="snížená",J209,0)</f>
        <v>0</v>
      </c>
      <c r="BG209" s="214">
        <f>IF(N209="zákl. přenesená",J209,0)</f>
        <v>0</v>
      </c>
      <c r="BH209" s="214">
        <f>IF(N209="sníž. přenesená",J209,0)</f>
        <v>0</v>
      </c>
      <c r="BI209" s="214">
        <f>IF(N209="nulová",J209,0)</f>
        <v>0</v>
      </c>
      <c r="BJ209" s="14" t="s">
        <v>77</v>
      </c>
      <c r="BK209" s="214">
        <f>ROUND(I209*H209,2)</f>
        <v>0</v>
      </c>
      <c r="BL209" s="14" t="s">
        <v>122</v>
      </c>
      <c r="BM209" s="14" t="s">
        <v>344</v>
      </c>
    </row>
    <row r="210" s="1" customFormat="1" ht="15.02609" customHeight="1">
      <c r="B210" s="35"/>
      <c r="C210" s="238" t="s">
        <v>345</v>
      </c>
      <c r="D210" s="238" t="s">
        <v>194</v>
      </c>
      <c r="E210" s="239" t="s">
        <v>346</v>
      </c>
      <c r="F210" s="240" t="s">
        <v>347</v>
      </c>
      <c r="G210" s="241" t="s">
        <v>226</v>
      </c>
      <c r="H210" s="242">
        <v>9</v>
      </c>
      <c r="I210" s="243"/>
      <c r="J210" s="244">
        <f>ROUND(I210*H210,2)</f>
        <v>0</v>
      </c>
      <c r="K210" s="240" t="s">
        <v>121</v>
      </c>
      <c r="L210" s="245"/>
      <c r="M210" s="246" t="s">
        <v>1</v>
      </c>
      <c r="N210" s="247" t="s">
        <v>40</v>
      </c>
      <c r="O210" s="76"/>
      <c r="P210" s="212">
        <f>O210*H210</f>
        <v>0</v>
      </c>
      <c r="Q210" s="212">
        <v>0.0073000000000000001</v>
      </c>
      <c r="R210" s="212">
        <f>Q210*H210</f>
        <v>0.065699999999999995</v>
      </c>
      <c r="S210" s="212">
        <v>0</v>
      </c>
      <c r="T210" s="213">
        <f>S210*H210</f>
        <v>0</v>
      </c>
      <c r="AR210" s="14" t="s">
        <v>156</v>
      </c>
      <c r="AT210" s="14" t="s">
        <v>194</v>
      </c>
      <c r="AU210" s="14" t="s">
        <v>79</v>
      </c>
      <c r="AY210" s="14" t="s">
        <v>115</v>
      </c>
      <c r="BE210" s="214">
        <f>IF(N210="základní",J210,0)</f>
        <v>0</v>
      </c>
      <c r="BF210" s="214">
        <f>IF(N210="snížená",J210,0)</f>
        <v>0</v>
      </c>
      <c r="BG210" s="214">
        <f>IF(N210="zákl. přenesená",J210,0)</f>
        <v>0</v>
      </c>
      <c r="BH210" s="214">
        <f>IF(N210="sníž. přenesená",J210,0)</f>
        <v>0</v>
      </c>
      <c r="BI210" s="214">
        <f>IF(N210="nulová",J210,0)</f>
        <v>0</v>
      </c>
      <c r="BJ210" s="14" t="s">
        <v>77</v>
      </c>
      <c r="BK210" s="214">
        <f>ROUND(I210*H210,2)</f>
        <v>0</v>
      </c>
      <c r="BL210" s="14" t="s">
        <v>122</v>
      </c>
      <c r="BM210" s="14" t="s">
        <v>348</v>
      </c>
    </row>
    <row r="211" s="1" customFormat="1" ht="15.02609" customHeight="1">
      <c r="B211" s="35"/>
      <c r="C211" s="203" t="s">
        <v>349</v>
      </c>
      <c r="D211" s="203" t="s">
        <v>117</v>
      </c>
      <c r="E211" s="204" t="s">
        <v>350</v>
      </c>
      <c r="F211" s="205" t="s">
        <v>351</v>
      </c>
      <c r="G211" s="206" t="s">
        <v>226</v>
      </c>
      <c r="H211" s="207">
        <v>9</v>
      </c>
      <c r="I211" s="208"/>
      <c r="J211" s="209">
        <f>ROUND(I211*H211,2)</f>
        <v>0</v>
      </c>
      <c r="K211" s="205" t="s">
        <v>121</v>
      </c>
      <c r="L211" s="40"/>
      <c r="M211" s="210" t="s">
        <v>1</v>
      </c>
      <c r="N211" s="211" t="s">
        <v>40</v>
      </c>
      <c r="O211" s="76"/>
      <c r="P211" s="212">
        <f>O211*H211</f>
        <v>0</v>
      </c>
      <c r="Q211" s="212">
        <v>2.0000000000000002E-05</v>
      </c>
      <c r="R211" s="212">
        <f>Q211*H211</f>
        <v>0.00018000000000000001</v>
      </c>
      <c r="S211" s="212">
        <v>0</v>
      </c>
      <c r="T211" s="213">
        <f>S211*H211</f>
        <v>0</v>
      </c>
      <c r="AR211" s="14" t="s">
        <v>122</v>
      </c>
      <c r="AT211" s="14" t="s">
        <v>117</v>
      </c>
      <c r="AU211" s="14" t="s">
        <v>79</v>
      </c>
      <c r="AY211" s="14" t="s">
        <v>115</v>
      </c>
      <c r="BE211" s="214">
        <f>IF(N211="základní",J211,0)</f>
        <v>0</v>
      </c>
      <c r="BF211" s="214">
        <f>IF(N211="snížená",J211,0)</f>
        <v>0</v>
      </c>
      <c r="BG211" s="214">
        <f>IF(N211="zákl. přenesená",J211,0)</f>
        <v>0</v>
      </c>
      <c r="BH211" s="214">
        <f>IF(N211="sníž. přenesená",J211,0)</f>
        <v>0</v>
      </c>
      <c r="BI211" s="214">
        <f>IF(N211="nulová",J211,0)</f>
        <v>0</v>
      </c>
      <c r="BJ211" s="14" t="s">
        <v>77</v>
      </c>
      <c r="BK211" s="214">
        <f>ROUND(I211*H211,2)</f>
        <v>0</v>
      </c>
      <c r="BL211" s="14" t="s">
        <v>122</v>
      </c>
      <c r="BM211" s="14" t="s">
        <v>352</v>
      </c>
    </row>
    <row r="212" s="1" customFormat="1" ht="15.02609" customHeight="1">
      <c r="B212" s="35"/>
      <c r="C212" s="238" t="s">
        <v>353</v>
      </c>
      <c r="D212" s="238" t="s">
        <v>194</v>
      </c>
      <c r="E212" s="239" t="s">
        <v>354</v>
      </c>
      <c r="F212" s="240" t="s">
        <v>355</v>
      </c>
      <c r="G212" s="241" t="s">
        <v>226</v>
      </c>
      <c r="H212" s="242">
        <v>9</v>
      </c>
      <c r="I212" s="243"/>
      <c r="J212" s="244">
        <f>ROUND(I212*H212,2)</f>
        <v>0</v>
      </c>
      <c r="K212" s="240" t="s">
        <v>121</v>
      </c>
      <c r="L212" s="245"/>
      <c r="M212" s="246" t="s">
        <v>1</v>
      </c>
      <c r="N212" s="247" t="s">
        <v>40</v>
      </c>
      <c r="O212" s="76"/>
      <c r="P212" s="212">
        <f>O212*H212</f>
        <v>0</v>
      </c>
      <c r="Q212" s="212">
        <v>0.0035000000000000001</v>
      </c>
      <c r="R212" s="212">
        <f>Q212*H212</f>
        <v>0.0315</v>
      </c>
      <c r="S212" s="212">
        <v>0</v>
      </c>
      <c r="T212" s="213">
        <f>S212*H212</f>
        <v>0</v>
      </c>
      <c r="AR212" s="14" t="s">
        <v>156</v>
      </c>
      <c r="AT212" s="14" t="s">
        <v>194</v>
      </c>
      <c r="AU212" s="14" t="s">
        <v>79</v>
      </c>
      <c r="AY212" s="14" t="s">
        <v>115</v>
      </c>
      <c r="BE212" s="214">
        <f>IF(N212="základní",J212,0)</f>
        <v>0</v>
      </c>
      <c r="BF212" s="214">
        <f>IF(N212="snížená",J212,0)</f>
        <v>0</v>
      </c>
      <c r="BG212" s="214">
        <f>IF(N212="zákl. přenesená",J212,0)</f>
        <v>0</v>
      </c>
      <c r="BH212" s="214">
        <f>IF(N212="sníž. přenesená",J212,0)</f>
        <v>0</v>
      </c>
      <c r="BI212" s="214">
        <f>IF(N212="nulová",J212,0)</f>
        <v>0</v>
      </c>
      <c r="BJ212" s="14" t="s">
        <v>77</v>
      </c>
      <c r="BK212" s="214">
        <f>ROUND(I212*H212,2)</f>
        <v>0</v>
      </c>
      <c r="BL212" s="14" t="s">
        <v>122</v>
      </c>
      <c r="BM212" s="14" t="s">
        <v>356</v>
      </c>
    </row>
    <row r="213" s="1" customFormat="1" ht="15.02609" customHeight="1">
      <c r="B213" s="35"/>
      <c r="C213" s="203" t="s">
        <v>357</v>
      </c>
      <c r="D213" s="203" t="s">
        <v>117</v>
      </c>
      <c r="E213" s="204" t="s">
        <v>358</v>
      </c>
      <c r="F213" s="205" t="s">
        <v>359</v>
      </c>
      <c r="G213" s="206" t="s">
        <v>226</v>
      </c>
      <c r="H213" s="207">
        <v>3</v>
      </c>
      <c r="I213" s="208"/>
      <c r="J213" s="209">
        <f>ROUND(I213*H213,2)</f>
        <v>0</v>
      </c>
      <c r="K213" s="205" t="s">
        <v>121</v>
      </c>
      <c r="L213" s="40"/>
      <c r="M213" s="210" t="s">
        <v>1</v>
      </c>
      <c r="N213" s="211" t="s">
        <v>40</v>
      </c>
      <c r="O213" s="76"/>
      <c r="P213" s="212">
        <f>O213*H213</f>
        <v>0</v>
      </c>
      <c r="Q213" s="212">
        <v>0.12303</v>
      </c>
      <c r="R213" s="212">
        <f>Q213*H213</f>
        <v>0.36909000000000003</v>
      </c>
      <c r="S213" s="212">
        <v>0</v>
      </c>
      <c r="T213" s="213">
        <f>S213*H213</f>
        <v>0</v>
      </c>
      <c r="AR213" s="14" t="s">
        <v>122</v>
      </c>
      <c r="AT213" s="14" t="s">
        <v>117</v>
      </c>
      <c r="AU213" s="14" t="s">
        <v>79</v>
      </c>
      <c r="AY213" s="14" t="s">
        <v>115</v>
      </c>
      <c r="BE213" s="214">
        <f>IF(N213="základní",J213,0)</f>
        <v>0</v>
      </c>
      <c r="BF213" s="214">
        <f>IF(N213="snížená",J213,0)</f>
        <v>0</v>
      </c>
      <c r="BG213" s="214">
        <f>IF(N213="zákl. přenesená",J213,0)</f>
        <v>0</v>
      </c>
      <c r="BH213" s="214">
        <f>IF(N213="sníž. přenesená",J213,0)</f>
        <v>0</v>
      </c>
      <c r="BI213" s="214">
        <f>IF(N213="nulová",J213,0)</f>
        <v>0</v>
      </c>
      <c r="BJ213" s="14" t="s">
        <v>77</v>
      </c>
      <c r="BK213" s="214">
        <f>ROUND(I213*H213,2)</f>
        <v>0</v>
      </c>
      <c r="BL213" s="14" t="s">
        <v>122</v>
      </c>
      <c r="BM213" s="14" t="s">
        <v>360</v>
      </c>
    </row>
    <row r="214" s="1" customFormat="1" ht="15.02609" customHeight="1">
      <c r="B214" s="35"/>
      <c r="C214" s="238" t="s">
        <v>361</v>
      </c>
      <c r="D214" s="238" t="s">
        <v>194</v>
      </c>
      <c r="E214" s="239" t="s">
        <v>362</v>
      </c>
      <c r="F214" s="240" t="s">
        <v>363</v>
      </c>
      <c r="G214" s="241" t="s">
        <v>226</v>
      </c>
      <c r="H214" s="242">
        <v>3</v>
      </c>
      <c r="I214" s="243"/>
      <c r="J214" s="244">
        <f>ROUND(I214*H214,2)</f>
        <v>0</v>
      </c>
      <c r="K214" s="240" t="s">
        <v>121</v>
      </c>
      <c r="L214" s="245"/>
      <c r="M214" s="246" t="s">
        <v>1</v>
      </c>
      <c r="N214" s="247" t="s">
        <v>40</v>
      </c>
      <c r="O214" s="76"/>
      <c r="P214" s="212">
        <f>O214*H214</f>
        <v>0</v>
      </c>
      <c r="Q214" s="212">
        <v>0.019699999999999999</v>
      </c>
      <c r="R214" s="212">
        <f>Q214*H214</f>
        <v>0.0591</v>
      </c>
      <c r="S214" s="212">
        <v>0</v>
      </c>
      <c r="T214" s="213">
        <f>S214*H214</f>
        <v>0</v>
      </c>
      <c r="AR214" s="14" t="s">
        <v>156</v>
      </c>
      <c r="AT214" s="14" t="s">
        <v>194</v>
      </c>
      <c r="AU214" s="14" t="s">
        <v>79</v>
      </c>
      <c r="AY214" s="14" t="s">
        <v>115</v>
      </c>
      <c r="BE214" s="214">
        <f>IF(N214="základní",J214,0)</f>
        <v>0</v>
      </c>
      <c r="BF214" s="214">
        <f>IF(N214="snížená",J214,0)</f>
        <v>0</v>
      </c>
      <c r="BG214" s="214">
        <f>IF(N214="zákl. přenesená",J214,0)</f>
        <v>0</v>
      </c>
      <c r="BH214" s="214">
        <f>IF(N214="sníž. přenesená",J214,0)</f>
        <v>0</v>
      </c>
      <c r="BI214" s="214">
        <f>IF(N214="nulová",J214,0)</f>
        <v>0</v>
      </c>
      <c r="BJ214" s="14" t="s">
        <v>77</v>
      </c>
      <c r="BK214" s="214">
        <f>ROUND(I214*H214,2)</f>
        <v>0</v>
      </c>
      <c r="BL214" s="14" t="s">
        <v>122</v>
      </c>
      <c r="BM214" s="14" t="s">
        <v>364</v>
      </c>
    </row>
    <row r="215" s="1" customFormat="1" ht="15.02609" customHeight="1">
      <c r="B215" s="35"/>
      <c r="C215" s="238" t="s">
        <v>365</v>
      </c>
      <c r="D215" s="238" t="s">
        <v>194</v>
      </c>
      <c r="E215" s="239" t="s">
        <v>366</v>
      </c>
      <c r="F215" s="240" t="s">
        <v>343</v>
      </c>
      <c r="G215" s="241" t="s">
        <v>226</v>
      </c>
      <c r="H215" s="242">
        <v>3</v>
      </c>
      <c r="I215" s="243"/>
      <c r="J215" s="244">
        <f>ROUND(I215*H215,2)</f>
        <v>0</v>
      </c>
      <c r="K215" s="240" t="s">
        <v>121</v>
      </c>
      <c r="L215" s="245"/>
      <c r="M215" s="246" t="s">
        <v>1</v>
      </c>
      <c r="N215" s="247" t="s">
        <v>40</v>
      </c>
      <c r="O215" s="76"/>
      <c r="P215" s="212">
        <f>O215*H215</f>
        <v>0</v>
      </c>
      <c r="Q215" s="212">
        <v>0.019699999999999999</v>
      </c>
      <c r="R215" s="212">
        <f>Q215*H215</f>
        <v>0.0591</v>
      </c>
      <c r="S215" s="212">
        <v>0</v>
      </c>
      <c r="T215" s="213">
        <f>S215*H215</f>
        <v>0</v>
      </c>
      <c r="AR215" s="14" t="s">
        <v>156</v>
      </c>
      <c r="AT215" s="14" t="s">
        <v>194</v>
      </c>
      <c r="AU215" s="14" t="s">
        <v>79</v>
      </c>
      <c r="AY215" s="14" t="s">
        <v>115</v>
      </c>
      <c r="BE215" s="214">
        <f>IF(N215="základní",J215,0)</f>
        <v>0</v>
      </c>
      <c r="BF215" s="214">
        <f>IF(N215="snížená",J215,0)</f>
        <v>0</v>
      </c>
      <c r="BG215" s="214">
        <f>IF(N215="zákl. přenesená",J215,0)</f>
        <v>0</v>
      </c>
      <c r="BH215" s="214">
        <f>IF(N215="sníž. přenesená",J215,0)</f>
        <v>0</v>
      </c>
      <c r="BI215" s="214">
        <f>IF(N215="nulová",J215,0)</f>
        <v>0</v>
      </c>
      <c r="BJ215" s="14" t="s">
        <v>77</v>
      </c>
      <c r="BK215" s="214">
        <f>ROUND(I215*H215,2)</f>
        <v>0</v>
      </c>
      <c r="BL215" s="14" t="s">
        <v>122</v>
      </c>
      <c r="BM215" s="14" t="s">
        <v>367</v>
      </c>
    </row>
    <row r="216" s="1" customFormat="1" ht="15.02609" customHeight="1">
      <c r="B216" s="35"/>
      <c r="C216" s="238" t="s">
        <v>368</v>
      </c>
      <c r="D216" s="238" t="s">
        <v>194</v>
      </c>
      <c r="E216" s="239" t="s">
        <v>369</v>
      </c>
      <c r="F216" s="240" t="s">
        <v>370</v>
      </c>
      <c r="G216" s="241" t="s">
        <v>226</v>
      </c>
      <c r="H216" s="242">
        <v>3</v>
      </c>
      <c r="I216" s="243"/>
      <c r="J216" s="244">
        <f>ROUND(I216*H216,2)</f>
        <v>0</v>
      </c>
      <c r="K216" s="240" t="s">
        <v>121</v>
      </c>
      <c r="L216" s="245"/>
      <c r="M216" s="246" t="s">
        <v>1</v>
      </c>
      <c r="N216" s="247" t="s">
        <v>40</v>
      </c>
      <c r="O216" s="76"/>
      <c r="P216" s="212">
        <f>O216*H216</f>
        <v>0</v>
      </c>
      <c r="Q216" s="212">
        <v>0.019699999999999999</v>
      </c>
      <c r="R216" s="212">
        <f>Q216*H216</f>
        <v>0.0591</v>
      </c>
      <c r="S216" s="212">
        <v>0</v>
      </c>
      <c r="T216" s="213">
        <f>S216*H216</f>
        <v>0</v>
      </c>
      <c r="AR216" s="14" t="s">
        <v>156</v>
      </c>
      <c r="AT216" s="14" t="s">
        <v>194</v>
      </c>
      <c r="AU216" s="14" t="s">
        <v>79</v>
      </c>
      <c r="AY216" s="14" t="s">
        <v>115</v>
      </c>
      <c r="BE216" s="214">
        <f>IF(N216="základní",J216,0)</f>
        <v>0</v>
      </c>
      <c r="BF216" s="214">
        <f>IF(N216="snížená",J216,0)</f>
        <v>0</v>
      </c>
      <c r="BG216" s="214">
        <f>IF(N216="zákl. přenesená",J216,0)</f>
        <v>0</v>
      </c>
      <c r="BH216" s="214">
        <f>IF(N216="sníž. přenesená",J216,0)</f>
        <v>0</v>
      </c>
      <c r="BI216" s="214">
        <f>IF(N216="nulová",J216,0)</f>
        <v>0</v>
      </c>
      <c r="BJ216" s="14" t="s">
        <v>77</v>
      </c>
      <c r="BK216" s="214">
        <f>ROUND(I216*H216,2)</f>
        <v>0</v>
      </c>
      <c r="BL216" s="14" t="s">
        <v>122</v>
      </c>
      <c r="BM216" s="14" t="s">
        <v>371</v>
      </c>
    </row>
    <row r="217" s="1" customFormat="1" ht="15.02609" customHeight="1">
      <c r="B217" s="35"/>
      <c r="C217" s="203" t="s">
        <v>372</v>
      </c>
      <c r="D217" s="203" t="s">
        <v>117</v>
      </c>
      <c r="E217" s="204" t="s">
        <v>373</v>
      </c>
      <c r="F217" s="205" t="s">
        <v>374</v>
      </c>
      <c r="G217" s="206" t="s">
        <v>254</v>
      </c>
      <c r="H217" s="207">
        <v>1.3</v>
      </c>
      <c r="I217" s="208"/>
      <c r="J217" s="209">
        <f>ROUND(I217*H217,2)</f>
        <v>0</v>
      </c>
      <c r="K217" s="205" t="s">
        <v>121</v>
      </c>
      <c r="L217" s="40"/>
      <c r="M217" s="210" t="s">
        <v>1</v>
      </c>
      <c r="N217" s="211" t="s">
        <v>40</v>
      </c>
      <c r="O217" s="76"/>
      <c r="P217" s="212">
        <f>O217*H217</f>
        <v>0</v>
      </c>
      <c r="Q217" s="212">
        <v>0</v>
      </c>
      <c r="R217" s="212">
        <f>Q217*H217</f>
        <v>0</v>
      </c>
      <c r="S217" s="212">
        <v>0</v>
      </c>
      <c r="T217" s="213">
        <f>S217*H217</f>
        <v>0</v>
      </c>
      <c r="AR217" s="14" t="s">
        <v>122</v>
      </c>
      <c r="AT217" s="14" t="s">
        <v>117</v>
      </c>
      <c r="AU217" s="14" t="s">
        <v>79</v>
      </c>
      <c r="AY217" s="14" t="s">
        <v>115</v>
      </c>
      <c r="BE217" s="214">
        <f>IF(N217="základní",J217,0)</f>
        <v>0</v>
      </c>
      <c r="BF217" s="214">
        <f>IF(N217="snížená",J217,0)</f>
        <v>0</v>
      </c>
      <c r="BG217" s="214">
        <f>IF(N217="zákl. přenesená",J217,0)</f>
        <v>0</v>
      </c>
      <c r="BH217" s="214">
        <f>IF(N217="sníž. přenesená",J217,0)</f>
        <v>0</v>
      </c>
      <c r="BI217" s="214">
        <f>IF(N217="nulová",J217,0)</f>
        <v>0</v>
      </c>
      <c r="BJ217" s="14" t="s">
        <v>77</v>
      </c>
      <c r="BK217" s="214">
        <f>ROUND(I217*H217,2)</f>
        <v>0</v>
      </c>
      <c r="BL217" s="14" t="s">
        <v>122</v>
      </c>
      <c r="BM217" s="14" t="s">
        <v>375</v>
      </c>
    </row>
    <row r="218" s="1" customFormat="1" ht="15.02609" customHeight="1">
      <c r="B218" s="35"/>
      <c r="C218" s="238" t="s">
        <v>376</v>
      </c>
      <c r="D218" s="238" t="s">
        <v>194</v>
      </c>
      <c r="E218" s="239" t="s">
        <v>377</v>
      </c>
      <c r="F218" s="240" t="s">
        <v>378</v>
      </c>
      <c r="G218" s="241" t="s">
        <v>254</v>
      </c>
      <c r="H218" s="242">
        <v>1.3200000000000001</v>
      </c>
      <c r="I218" s="243"/>
      <c r="J218" s="244">
        <f>ROUND(I218*H218,2)</f>
        <v>0</v>
      </c>
      <c r="K218" s="240" t="s">
        <v>121</v>
      </c>
      <c r="L218" s="245"/>
      <c r="M218" s="246" t="s">
        <v>1</v>
      </c>
      <c r="N218" s="247" t="s">
        <v>40</v>
      </c>
      <c r="O218" s="76"/>
      <c r="P218" s="212">
        <f>O218*H218</f>
        <v>0</v>
      </c>
      <c r="Q218" s="212">
        <v>0.00027999999999999998</v>
      </c>
      <c r="R218" s="212">
        <f>Q218*H218</f>
        <v>0.00036959999999999998</v>
      </c>
      <c r="S218" s="212">
        <v>0</v>
      </c>
      <c r="T218" s="213">
        <f>S218*H218</f>
        <v>0</v>
      </c>
      <c r="AR218" s="14" t="s">
        <v>156</v>
      </c>
      <c r="AT218" s="14" t="s">
        <v>194</v>
      </c>
      <c r="AU218" s="14" t="s">
        <v>79</v>
      </c>
      <c r="AY218" s="14" t="s">
        <v>115</v>
      </c>
      <c r="BE218" s="214">
        <f>IF(N218="základní",J218,0)</f>
        <v>0</v>
      </c>
      <c r="BF218" s="214">
        <f>IF(N218="snížená",J218,0)</f>
        <v>0</v>
      </c>
      <c r="BG218" s="214">
        <f>IF(N218="zákl. přenesená",J218,0)</f>
        <v>0</v>
      </c>
      <c r="BH218" s="214">
        <f>IF(N218="sníž. přenesená",J218,0)</f>
        <v>0</v>
      </c>
      <c r="BI218" s="214">
        <f>IF(N218="nulová",J218,0)</f>
        <v>0</v>
      </c>
      <c r="BJ218" s="14" t="s">
        <v>77</v>
      </c>
      <c r="BK218" s="214">
        <f>ROUND(I218*H218,2)</f>
        <v>0</v>
      </c>
      <c r="BL218" s="14" t="s">
        <v>122</v>
      </c>
      <c r="BM218" s="14" t="s">
        <v>379</v>
      </c>
    </row>
    <row r="219" s="11" customFormat="1">
      <c r="B219" s="215"/>
      <c r="C219" s="216"/>
      <c r="D219" s="217" t="s">
        <v>124</v>
      </c>
      <c r="E219" s="218" t="s">
        <v>1</v>
      </c>
      <c r="F219" s="219" t="s">
        <v>380</v>
      </c>
      <c r="G219" s="216"/>
      <c r="H219" s="220">
        <v>1.3200000000000001</v>
      </c>
      <c r="I219" s="221"/>
      <c r="J219" s="216"/>
      <c r="K219" s="216"/>
      <c r="L219" s="222"/>
      <c r="M219" s="223"/>
      <c r="N219" s="224"/>
      <c r="O219" s="224"/>
      <c r="P219" s="224"/>
      <c r="Q219" s="224"/>
      <c r="R219" s="224"/>
      <c r="S219" s="224"/>
      <c r="T219" s="225"/>
      <c r="AT219" s="226" t="s">
        <v>124</v>
      </c>
      <c r="AU219" s="226" t="s">
        <v>79</v>
      </c>
      <c r="AV219" s="11" t="s">
        <v>79</v>
      </c>
      <c r="AW219" s="11" t="s">
        <v>32</v>
      </c>
      <c r="AX219" s="11" t="s">
        <v>77</v>
      </c>
      <c r="AY219" s="226" t="s">
        <v>115</v>
      </c>
    </row>
    <row r="220" s="1" customFormat="1" ht="15.02609" customHeight="1">
      <c r="B220" s="35"/>
      <c r="C220" s="238" t="s">
        <v>381</v>
      </c>
      <c r="D220" s="238" t="s">
        <v>194</v>
      </c>
      <c r="E220" s="239" t="s">
        <v>382</v>
      </c>
      <c r="F220" s="240" t="s">
        <v>383</v>
      </c>
      <c r="G220" s="241" t="s">
        <v>384</v>
      </c>
      <c r="H220" s="242">
        <v>2</v>
      </c>
      <c r="I220" s="243"/>
      <c r="J220" s="244">
        <f>ROUND(I220*H220,2)</f>
        <v>0</v>
      </c>
      <c r="K220" s="240" t="s">
        <v>121</v>
      </c>
      <c r="L220" s="245"/>
      <c r="M220" s="246" t="s">
        <v>1</v>
      </c>
      <c r="N220" s="247" t="s">
        <v>40</v>
      </c>
      <c r="O220" s="76"/>
      <c r="P220" s="212">
        <f>O220*H220</f>
        <v>0</v>
      </c>
      <c r="Q220" s="212">
        <v>0.00027999999999999998</v>
      </c>
      <c r="R220" s="212">
        <f>Q220*H220</f>
        <v>0.00055999999999999995</v>
      </c>
      <c r="S220" s="212">
        <v>0</v>
      </c>
      <c r="T220" s="213">
        <f>S220*H220</f>
        <v>0</v>
      </c>
      <c r="AR220" s="14" t="s">
        <v>156</v>
      </c>
      <c r="AT220" s="14" t="s">
        <v>194</v>
      </c>
      <c r="AU220" s="14" t="s">
        <v>79</v>
      </c>
      <c r="AY220" s="14" t="s">
        <v>115</v>
      </c>
      <c r="BE220" s="214">
        <f>IF(N220="základní",J220,0)</f>
        <v>0</v>
      </c>
      <c r="BF220" s="214">
        <f>IF(N220="snížená",J220,0)</f>
        <v>0</v>
      </c>
      <c r="BG220" s="214">
        <f>IF(N220="zákl. přenesená",J220,0)</f>
        <v>0</v>
      </c>
      <c r="BH220" s="214">
        <f>IF(N220="sníž. přenesená",J220,0)</f>
        <v>0</v>
      </c>
      <c r="BI220" s="214">
        <f>IF(N220="nulová",J220,0)</f>
        <v>0</v>
      </c>
      <c r="BJ220" s="14" t="s">
        <v>77</v>
      </c>
      <c r="BK220" s="214">
        <f>ROUND(I220*H220,2)</f>
        <v>0</v>
      </c>
      <c r="BL220" s="14" t="s">
        <v>122</v>
      </c>
      <c r="BM220" s="14" t="s">
        <v>385</v>
      </c>
    </row>
    <row r="221" s="1" customFormat="1" ht="15.02609" customHeight="1">
      <c r="B221" s="35"/>
      <c r="C221" s="203" t="s">
        <v>386</v>
      </c>
      <c r="D221" s="203" t="s">
        <v>117</v>
      </c>
      <c r="E221" s="204" t="s">
        <v>387</v>
      </c>
      <c r="F221" s="205" t="s">
        <v>388</v>
      </c>
      <c r="G221" s="206" t="s">
        <v>254</v>
      </c>
      <c r="H221" s="207">
        <v>220</v>
      </c>
      <c r="I221" s="208"/>
      <c r="J221" s="209">
        <f>ROUND(I221*H221,2)</f>
        <v>0</v>
      </c>
      <c r="K221" s="205" t="s">
        <v>121</v>
      </c>
      <c r="L221" s="40"/>
      <c r="M221" s="210" t="s">
        <v>1</v>
      </c>
      <c r="N221" s="211" t="s">
        <v>40</v>
      </c>
      <c r="O221" s="76"/>
      <c r="P221" s="212">
        <f>O221*H221</f>
        <v>0</v>
      </c>
      <c r="Q221" s="212">
        <v>0.00019000000000000001</v>
      </c>
      <c r="R221" s="212">
        <f>Q221*H221</f>
        <v>0.041800000000000004</v>
      </c>
      <c r="S221" s="212">
        <v>0</v>
      </c>
      <c r="T221" s="213">
        <f>S221*H221</f>
        <v>0</v>
      </c>
      <c r="AR221" s="14" t="s">
        <v>122</v>
      </c>
      <c r="AT221" s="14" t="s">
        <v>117</v>
      </c>
      <c r="AU221" s="14" t="s">
        <v>79</v>
      </c>
      <c r="AY221" s="14" t="s">
        <v>115</v>
      </c>
      <c r="BE221" s="214">
        <f>IF(N221="základní",J221,0)</f>
        <v>0</v>
      </c>
      <c r="BF221" s="214">
        <f>IF(N221="snížená",J221,0)</f>
        <v>0</v>
      </c>
      <c r="BG221" s="214">
        <f>IF(N221="zákl. přenesená",J221,0)</f>
        <v>0</v>
      </c>
      <c r="BH221" s="214">
        <f>IF(N221="sníž. přenesená",J221,0)</f>
        <v>0</v>
      </c>
      <c r="BI221" s="214">
        <f>IF(N221="nulová",J221,0)</f>
        <v>0</v>
      </c>
      <c r="BJ221" s="14" t="s">
        <v>77</v>
      </c>
      <c r="BK221" s="214">
        <f>ROUND(I221*H221,2)</f>
        <v>0</v>
      </c>
      <c r="BL221" s="14" t="s">
        <v>122</v>
      </c>
      <c r="BM221" s="14" t="s">
        <v>389</v>
      </c>
    </row>
    <row r="222" s="1" customFormat="1" ht="15.02609" customHeight="1">
      <c r="B222" s="35"/>
      <c r="C222" s="203" t="s">
        <v>390</v>
      </c>
      <c r="D222" s="203" t="s">
        <v>117</v>
      </c>
      <c r="E222" s="204" t="s">
        <v>391</v>
      </c>
      <c r="F222" s="205" t="s">
        <v>392</v>
      </c>
      <c r="G222" s="206" t="s">
        <v>254</v>
      </c>
      <c r="H222" s="207">
        <v>196</v>
      </c>
      <c r="I222" s="208"/>
      <c r="J222" s="209">
        <f>ROUND(I222*H222,2)</f>
        <v>0</v>
      </c>
      <c r="K222" s="205" t="s">
        <v>121</v>
      </c>
      <c r="L222" s="40"/>
      <c r="M222" s="210" t="s">
        <v>1</v>
      </c>
      <c r="N222" s="211" t="s">
        <v>40</v>
      </c>
      <c r="O222" s="76"/>
      <c r="P222" s="212">
        <f>O222*H222</f>
        <v>0</v>
      </c>
      <c r="Q222" s="212">
        <v>9.0000000000000006E-05</v>
      </c>
      <c r="R222" s="212">
        <f>Q222*H222</f>
        <v>0.017639999999999999</v>
      </c>
      <c r="S222" s="212">
        <v>0</v>
      </c>
      <c r="T222" s="213">
        <f>S222*H222</f>
        <v>0</v>
      </c>
      <c r="AR222" s="14" t="s">
        <v>122</v>
      </c>
      <c r="AT222" s="14" t="s">
        <v>117</v>
      </c>
      <c r="AU222" s="14" t="s">
        <v>79</v>
      </c>
      <c r="AY222" s="14" t="s">
        <v>115</v>
      </c>
      <c r="BE222" s="214">
        <f>IF(N222="základní",J222,0)</f>
        <v>0</v>
      </c>
      <c r="BF222" s="214">
        <f>IF(N222="snížená",J222,0)</f>
        <v>0</v>
      </c>
      <c r="BG222" s="214">
        <f>IF(N222="zákl. přenesená",J222,0)</f>
        <v>0</v>
      </c>
      <c r="BH222" s="214">
        <f>IF(N222="sníž. přenesená",J222,0)</f>
        <v>0</v>
      </c>
      <c r="BI222" s="214">
        <f>IF(N222="nulová",J222,0)</f>
        <v>0</v>
      </c>
      <c r="BJ222" s="14" t="s">
        <v>77</v>
      </c>
      <c r="BK222" s="214">
        <f>ROUND(I222*H222,2)</f>
        <v>0</v>
      </c>
      <c r="BL222" s="14" t="s">
        <v>122</v>
      </c>
      <c r="BM222" s="14" t="s">
        <v>393</v>
      </c>
    </row>
    <row r="223" s="1" customFormat="1" ht="15.02609" customHeight="1">
      <c r="B223" s="35"/>
      <c r="C223" s="203" t="s">
        <v>394</v>
      </c>
      <c r="D223" s="203" t="s">
        <v>117</v>
      </c>
      <c r="E223" s="204" t="s">
        <v>395</v>
      </c>
      <c r="F223" s="205" t="s">
        <v>396</v>
      </c>
      <c r="G223" s="206" t="s">
        <v>254</v>
      </c>
      <c r="H223" s="207">
        <v>194</v>
      </c>
      <c r="I223" s="208"/>
      <c r="J223" s="209">
        <f>ROUND(I223*H223,2)</f>
        <v>0</v>
      </c>
      <c r="K223" s="205" t="s">
        <v>121</v>
      </c>
      <c r="L223" s="40"/>
      <c r="M223" s="210" t="s">
        <v>1</v>
      </c>
      <c r="N223" s="211" t="s">
        <v>40</v>
      </c>
      <c r="O223" s="76"/>
      <c r="P223" s="212">
        <f>O223*H223</f>
        <v>0</v>
      </c>
      <c r="Q223" s="212">
        <v>0</v>
      </c>
      <c r="R223" s="212">
        <f>Q223*H223</f>
        <v>0</v>
      </c>
      <c r="S223" s="212">
        <v>0</v>
      </c>
      <c r="T223" s="213">
        <f>S223*H223</f>
        <v>0</v>
      </c>
      <c r="AR223" s="14" t="s">
        <v>122</v>
      </c>
      <c r="AT223" s="14" t="s">
        <v>117</v>
      </c>
      <c r="AU223" s="14" t="s">
        <v>79</v>
      </c>
      <c r="AY223" s="14" t="s">
        <v>115</v>
      </c>
      <c r="BE223" s="214">
        <f>IF(N223="základní",J223,0)</f>
        <v>0</v>
      </c>
      <c r="BF223" s="214">
        <f>IF(N223="snížená",J223,0)</f>
        <v>0</v>
      </c>
      <c r="BG223" s="214">
        <f>IF(N223="zákl. přenesená",J223,0)</f>
        <v>0</v>
      </c>
      <c r="BH223" s="214">
        <f>IF(N223="sníž. přenesená",J223,0)</f>
        <v>0</v>
      </c>
      <c r="BI223" s="214">
        <f>IF(N223="nulová",J223,0)</f>
        <v>0</v>
      </c>
      <c r="BJ223" s="14" t="s">
        <v>77</v>
      </c>
      <c r="BK223" s="214">
        <f>ROUND(I223*H223,2)</f>
        <v>0</v>
      </c>
      <c r="BL223" s="14" t="s">
        <v>122</v>
      </c>
      <c r="BM223" s="14" t="s">
        <v>397</v>
      </c>
    </row>
    <row r="224" s="1" customFormat="1" ht="15.02609" customHeight="1">
      <c r="B224" s="35"/>
      <c r="C224" s="203" t="s">
        <v>398</v>
      </c>
      <c r="D224" s="203" t="s">
        <v>117</v>
      </c>
      <c r="E224" s="204" t="s">
        <v>399</v>
      </c>
      <c r="F224" s="205" t="s">
        <v>400</v>
      </c>
      <c r="G224" s="206" t="s">
        <v>254</v>
      </c>
      <c r="H224" s="207">
        <v>194</v>
      </c>
      <c r="I224" s="208"/>
      <c r="J224" s="209">
        <f>ROUND(I224*H224,2)</f>
        <v>0</v>
      </c>
      <c r="K224" s="205" t="s">
        <v>121</v>
      </c>
      <c r="L224" s="40"/>
      <c r="M224" s="210" t="s">
        <v>1</v>
      </c>
      <c r="N224" s="211" t="s">
        <v>40</v>
      </c>
      <c r="O224" s="76"/>
      <c r="P224" s="212">
        <f>O224*H224</f>
        <v>0</v>
      </c>
      <c r="Q224" s="212">
        <v>0</v>
      </c>
      <c r="R224" s="212">
        <f>Q224*H224</f>
        <v>0</v>
      </c>
      <c r="S224" s="212">
        <v>0</v>
      </c>
      <c r="T224" s="213">
        <f>S224*H224</f>
        <v>0</v>
      </c>
      <c r="AR224" s="14" t="s">
        <v>122</v>
      </c>
      <c r="AT224" s="14" t="s">
        <v>117</v>
      </c>
      <c r="AU224" s="14" t="s">
        <v>79</v>
      </c>
      <c r="AY224" s="14" t="s">
        <v>115</v>
      </c>
      <c r="BE224" s="214">
        <f>IF(N224="základní",J224,0)</f>
        <v>0</v>
      </c>
      <c r="BF224" s="214">
        <f>IF(N224="snížená",J224,0)</f>
        <v>0</v>
      </c>
      <c r="BG224" s="214">
        <f>IF(N224="zákl. přenesená",J224,0)</f>
        <v>0</v>
      </c>
      <c r="BH224" s="214">
        <f>IF(N224="sníž. přenesená",J224,0)</f>
        <v>0</v>
      </c>
      <c r="BI224" s="214">
        <f>IF(N224="nulová",J224,0)</f>
        <v>0</v>
      </c>
      <c r="BJ224" s="14" t="s">
        <v>77</v>
      </c>
      <c r="BK224" s="214">
        <f>ROUND(I224*H224,2)</f>
        <v>0</v>
      </c>
      <c r="BL224" s="14" t="s">
        <v>122</v>
      </c>
      <c r="BM224" s="14" t="s">
        <v>401</v>
      </c>
    </row>
    <row r="225" s="1" customFormat="1" ht="15.02609" customHeight="1">
      <c r="B225" s="35"/>
      <c r="C225" s="203" t="s">
        <v>402</v>
      </c>
      <c r="D225" s="203" t="s">
        <v>117</v>
      </c>
      <c r="E225" s="204" t="s">
        <v>403</v>
      </c>
      <c r="F225" s="205" t="s">
        <v>404</v>
      </c>
      <c r="G225" s="206" t="s">
        <v>226</v>
      </c>
      <c r="H225" s="207">
        <v>2</v>
      </c>
      <c r="I225" s="208"/>
      <c r="J225" s="209">
        <f>ROUND(I225*H225,2)</f>
        <v>0</v>
      </c>
      <c r="K225" s="205" t="s">
        <v>121</v>
      </c>
      <c r="L225" s="40"/>
      <c r="M225" s="210" t="s">
        <v>1</v>
      </c>
      <c r="N225" s="211" t="s">
        <v>40</v>
      </c>
      <c r="O225" s="76"/>
      <c r="P225" s="212">
        <f>O225*H225</f>
        <v>0</v>
      </c>
      <c r="Q225" s="212">
        <v>0.46009</v>
      </c>
      <c r="R225" s="212">
        <f>Q225*H225</f>
        <v>0.92018</v>
      </c>
      <c r="S225" s="212">
        <v>0</v>
      </c>
      <c r="T225" s="213">
        <f>S225*H225</f>
        <v>0</v>
      </c>
      <c r="AR225" s="14" t="s">
        <v>122</v>
      </c>
      <c r="AT225" s="14" t="s">
        <v>117</v>
      </c>
      <c r="AU225" s="14" t="s">
        <v>79</v>
      </c>
      <c r="AY225" s="14" t="s">
        <v>115</v>
      </c>
      <c r="BE225" s="214">
        <f>IF(N225="základní",J225,0)</f>
        <v>0</v>
      </c>
      <c r="BF225" s="214">
        <f>IF(N225="snížená",J225,0)</f>
        <v>0</v>
      </c>
      <c r="BG225" s="214">
        <f>IF(N225="zákl. přenesená",J225,0)</f>
        <v>0</v>
      </c>
      <c r="BH225" s="214">
        <f>IF(N225="sníž. přenesená",J225,0)</f>
        <v>0</v>
      </c>
      <c r="BI225" s="214">
        <f>IF(N225="nulová",J225,0)</f>
        <v>0</v>
      </c>
      <c r="BJ225" s="14" t="s">
        <v>77</v>
      </c>
      <c r="BK225" s="214">
        <f>ROUND(I225*H225,2)</f>
        <v>0</v>
      </c>
      <c r="BL225" s="14" t="s">
        <v>122</v>
      </c>
      <c r="BM225" s="14" t="s">
        <v>405</v>
      </c>
    </row>
    <row r="226" s="10" customFormat="1" ht="22.8" customHeight="1">
      <c r="B226" s="187"/>
      <c r="C226" s="188"/>
      <c r="D226" s="189" t="s">
        <v>68</v>
      </c>
      <c r="E226" s="201" t="s">
        <v>406</v>
      </c>
      <c r="F226" s="201" t="s">
        <v>407</v>
      </c>
      <c r="G226" s="188"/>
      <c r="H226" s="188"/>
      <c r="I226" s="191"/>
      <c r="J226" s="202">
        <f>BK226</f>
        <v>0</v>
      </c>
      <c r="K226" s="188"/>
      <c r="L226" s="193"/>
      <c r="M226" s="194"/>
      <c r="N226" s="195"/>
      <c r="O226" s="195"/>
      <c r="P226" s="196">
        <f>P227</f>
        <v>0</v>
      </c>
      <c r="Q226" s="195"/>
      <c r="R226" s="196">
        <f>R227</f>
        <v>0</v>
      </c>
      <c r="S226" s="195"/>
      <c r="T226" s="197">
        <f>T227</f>
        <v>0</v>
      </c>
      <c r="AR226" s="198" t="s">
        <v>77</v>
      </c>
      <c r="AT226" s="199" t="s">
        <v>68</v>
      </c>
      <c r="AU226" s="199" t="s">
        <v>77</v>
      </c>
      <c r="AY226" s="198" t="s">
        <v>115</v>
      </c>
      <c r="BK226" s="200">
        <f>BK227</f>
        <v>0</v>
      </c>
    </row>
    <row r="227" s="1" customFormat="1" ht="15.02609" customHeight="1">
      <c r="B227" s="35"/>
      <c r="C227" s="203" t="s">
        <v>408</v>
      </c>
      <c r="D227" s="203" t="s">
        <v>117</v>
      </c>
      <c r="E227" s="204" t="s">
        <v>409</v>
      </c>
      <c r="F227" s="205" t="s">
        <v>410</v>
      </c>
      <c r="G227" s="206" t="s">
        <v>182</v>
      </c>
      <c r="H227" s="207">
        <v>3.2770000000000001</v>
      </c>
      <c r="I227" s="208"/>
      <c r="J227" s="209">
        <f>ROUND(I227*H227,2)</f>
        <v>0</v>
      </c>
      <c r="K227" s="205" t="s">
        <v>121</v>
      </c>
      <c r="L227" s="40"/>
      <c r="M227" s="210" t="s">
        <v>1</v>
      </c>
      <c r="N227" s="211" t="s">
        <v>40</v>
      </c>
      <c r="O227" s="76"/>
      <c r="P227" s="212">
        <f>O227*H227</f>
        <v>0</v>
      </c>
      <c r="Q227" s="212">
        <v>0</v>
      </c>
      <c r="R227" s="212">
        <f>Q227*H227</f>
        <v>0</v>
      </c>
      <c r="S227" s="212">
        <v>0</v>
      </c>
      <c r="T227" s="213">
        <f>S227*H227</f>
        <v>0</v>
      </c>
      <c r="AR227" s="14" t="s">
        <v>122</v>
      </c>
      <c r="AT227" s="14" t="s">
        <v>117</v>
      </c>
      <c r="AU227" s="14" t="s">
        <v>79</v>
      </c>
      <c r="AY227" s="14" t="s">
        <v>115</v>
      </c>
      <c r="BE227" s="214">
        <f>IF(N227="základní",J227,0)</f>
        <v>0</v>
      </c>
      <c r="BF227" s="214">
        <f>IF(N227="snížená",J227,0)</f>
        <v>0</v>
      </c>
      <c r="BG227" s="214">
        <f>IF(N227="zákl. přenesená",J227,0)</f>
        <v>0</v>
      </c>
      <c r="BH227" s="214">
        <f>IF(N227="sníž. přenesená",J227,0)</f>
        <v>0</v>
      </c>
      <c r="BI227" s="214">
        <f>IF(N227="nulová",J227,0)</f>
        <v>0</v>
      </c>
      <c r="BJ227" s="14" t="s">
        <v>77</v>
      </c>
      <c r="BK227" s="214">
        <f>ROUND(I227*H227,2)</f>
        <v>0</v>
      </c>
      <c r="BL227" s="14" t="s">
        <v>122</v>
      </c>
      <c r="BM227" s="14" t="s">
        <v>411</v>
      </c>
    </row>
    <row r="228" s="10" customFormat="1" ht="25.92" customHeight="1">
      <c r="B228" s="187"/>
      <c r="C228" s="188"/>
      <c r="D228" s="189" t="s">
        <v>68</v>
      </c>
      <c r="E228" s="190" t="s">
        <v>412</v>
      </c>
      <c r="F228" s="190" t="s">
        <v>413</v>
      </c>
      <c r="G228" s="188"/>
      <c r="H228" s="188"/>
      <c r="I228" s="191"/>
      <c r="J228" s="192">
        <f>BK228</f>
        <v>0</v>
      </c>
      <c r="K228" s="188"/>
      <c r="L228" s="193"/>
      <c r="M228" s="194"/>
      <c r="N228" s="195"/>
      <c r="O228" s="195"/>
      <c r="P228" s="196">
        <f>P229+P232+P234</f>
        <v>0</v>
      </c>
      <c r="Q228" s="195"/>
      <c r="R228" s="196">
        <f>R229+R232+R234</f>
        <v>0</v>
      </c>
      <c r="S228" s="195"/>
      <c r="T228" s="197">
        <f>T229+T232+T234</f>
        <v>0</v>
      </c>
      <c r="AR228" s="198" t="s">
        <v>140</v>
      </c>
      <c r="AT228" s="199" t="s">
        <v>68</v>
      </c>
      <c r="AU228" s="199" t="s">
        <v>69</v>
      </c>
      <c r="AY228" s="198" t="s">
        <v>115</v>
      </c>
      <c r="BK228" s="200">
        <f>BK229+BK232+BK234</f>
        <v>0</v>
      </c>
    </row>
    <row r="229" s="10" customFormat="1" ht="22.8" customHeight="1">
      <c r="B229" s="187"/>
      <c r="C229" s="188"/>
      <c r="D229" s="189" t="s">
        <v>68</v>
      </c>
      <c r="E229" s="201" t="s">
        <v>414</v>
      </c>
      <c r="F229" s="201" t="s">
        <v>415</v>
      </c>
      <c r="G229" s="188"/>
      <c r="H229" s="188"/>
      <c r="I229" s="191"/>
      <c r="J229" s="202">
        <f>BK229</f>
        <v>0</v>
      </c>
      <c r="K229" s="188"/>
      <c r="L229" s="193"/>
      <c r="M229" s="194"/>
      <c r="N229" s="195"/>
      <c r="O229" s="195"/>
      <c r="P229" s="196">
        <f>SUM(P230:P231)</f>
        <v>0</v>
      </c>
      <c r="Q229" s="195"/>
      <c r="R229" s="196">
        <f>SUM(R230:R231)</f>
        <v>0</v>
      </c>
      <c r="S229" s="195"/>
      <c r="T229" s="197">
        <f>SUM(T230:T231)</f>
        <v>0</v>
      </c>
      <c r="AR229" s="198" t="s">
        <v>140</v>
      </c>
      <c r="AT229" s="199" t="s">
        <v>68</v>
      </c>
      <c r="AU229" s="199" t="s">
        <v>77</v>
      </c>
      <c r="AY229" s="198" t="s">
        <v>115</v>
      </c>
      <c r="BK229" s="200">
        <f>SUM(BK230:BK231)</f>
        <v>0</v>
      </c>
    </row>
    <row r="230" s="1" customFormat="1" ht="15.02609" customHeight="1">
      <c r="B230" s="35"/>
      <c r="C230" s="203" t="s">
        <v>416</v>
      </c>
      <c r="D230" s="203" t="s">
        <v>117</v>
      </c>
      <c r="E230" s="204" t="s">
        <v>417</v>
      </c>
      <c r="F230" s="205" t="s">
        <v>418</v>
      </c>
      <c r="G230" s="206" t="s">
        <v>419</v>
      </c>
      <c r="H230" s="207">
        <v>1</v>
      </c>
      <c r="I230" s="208"/>
      <c r="J230" s="209">
        <f>ROUND(I230*H230,2)</f>
        <v>0</v>
      </c>
      <c r="K230" s="205" t="s">
        <v>121</v>
      </c>
      <c r="L230" s="40"/>
      <c r="M230" s="210" t="s">
        <v>1</v>
      </c>
      <c r="N230" s="211" t="s">
        <v>40</v>
      </c>
      <c r="O230" s="76"/>
      <c r="P230" s="212">
        <f>O230*H230</f>
        <v>0</v>
      </c>
      <c r="Q230" s="212">
        <v>0</v>
      </c>
      <c r="R230" s="212">
        <f>Q230*H230</f>
        <v>0</v>
      </c>
      <c r="S230" s="212">
        <v>0</v>
      </c>
      <c r="T230" s="213">
        <f>S230*H230</f>
        <v>0</v>
      </c>
      <c r="AR230" s="14" t="s">
        <v>420</v>
      </c>
      <c r="AT230" s="14" t="s">
        <v>117</v>
      </c>
      <c r="AU230" s="14" t="s">
        <v>79</v>
      </c>
      <c r="AY230" s="14" t="s">
        <v>115</v>
      </c>
      <c r="BE230" s="214">
        <f>IF(N230="základní",J230,0)</f>
        <v>0</v>
      </c>
      <c r="BF230" s="214">
        <f>IF(N230="snížená",J230,0)</f>
        <v>0</v>
      </c>
      <c r="BG230" s="214">
        <f>IF(N230="zákl. přenesená",J230,0)</f>
        <v>0</v>
      </c>
      <c r="BH230" s="214">
        <f>IF(N230="sníž. přenesená",J230,0)</f>
        <v>0</v>
      </c>
      <c r="BI230" s="214">
        <f>IF(N230="nulová",J230,0)</f>
        <v>0</v>
      </c>
      <c r="BJ230" s="14" t="s">
        <v>77</v>
      </c>
      <c r="BK230" s="214">
        <f>ROUND(I230*H230,2)</f>
        <v>0</v>
      </c>
      <c r="BL230" s="14" t="s">
        <v>420</v>
      </c>
      <c r="BM230" s="14" t="s">
        <v>421</v>
      </c>
    </row>
    <row r="231" s="1" customFormat="1" ht="15.02609" customHeight="1">
      <c r="B231" s="35"/>
      <c r="C231" s="203" t="s">
        <v>422</v>
      </c>
      <c r="D231" s="203" t="s">
        <v>117</v>
      </c>
      <c r="E231" s="204" t="s">
        <v>423</v>
      </c>
      <c r="F231" s="205" t="s">
        <v>424</v>
      </c>
      <c r="G231" s="206" t="s">
        <v>419</v>
      </c>
      <c r="H231" s="207">
        <v>1</v>
      </c>
      <c r="I231" s="208"/>
      <c r="J231" s="209">
        <f>ROUND(I231*H231,2)</f>
        <v>0</v>
      </c>
      <c r="K231" s="205" t="s">
        <v>121</v>
      </c>
      <c r="L231" s="40"/>
      <c r="M231" s="210" t="s">
        <v>1</v>
      </c>
      <c r="N231" s="211" t="s">
        <v>40</v>
      </c>
      <c r="O231" s="76"/>
      <c r="P231" s="212">
        <f>O231*H231</f>
        <v>0</v>
      </c>
      <c r="Q231" s="212">
        <v>0</v>
      </c>
      <c r="R231" s="212">
        <f>Q231*H231</f>
        <v>0</v>
      </c>
      <c r="S231" s="212">
        <v>0</v>
      </c>
      <c r="T231" s="213">
        <f>S231*H231</f>
        <v>0</v>
      </c>
      <c r="AR231" s="14" t="s">
        <v>420</v>
      </c>
      <c r="AT231" s="14" t="s">
        <v>117</v>
      </c>
      <c r="AU231" s="14" t="s">
        <v>79</v>
      </c>
      <c r="AY231" s="14" t="s">
        <v>115</v>
      </c>
      <c r="BE231" s="214">
        <f>IF(N231="základní",J231,0)</f>
        <v>0</v>
      </c>
      <c r="BF231" s="214">
        <f>IF(N231="snížená",J231,0)</f>
        <v>0</v>
      </c>
      <c r="BG231" s="214">
        <f>IF(N231="zákl. přenesená",J231,0)</f>
        <v>0</v>
      </c>
      <c r="BH231" s="214">
        <f>IF(N231="sníž. přenesená",J231,0)</f>
        <v>0</v>
      </c>
      <c r="BI231" s="214">
        <f>IF(N231="nulová",J231,0)</f>
        <v>0</v>
      </c>
      <c r="BJ231" s="14" t="s">
        <v>77</v>
      </c>
      <c r="BK231" s="214">
        <f>ROUND(I231*H231,2)</f>
        <v>0</v>
      </c>
      <c r="BL231" s="14" t="s">
        <v>420</v>
      </c>
      <c r="BM231" s="14" t="s">
        <v>425</v>
      </c>
    </row>
    <row r="232" s="10" customFormat="1" ht="22.8" customHeight="1">
      <c r="B232" s="187"/>
      <c r="C232" s="188"/>
      <c r="D232" s="189" t="s">
        <v>68</v>
      </c>
      <c r="E232" s="201" t="s">
        <v>426</v>
      </c>
      <c r="F232" s="201" t="s">
        <v>427</v>
      </c>
      <c r="G232" s="188"/>
      <c r="H232" s="188"/>
      <c r="I232" s="191"/>
      <c r="J232" s="202">
        <f>BK232</f>
        <v>0</v>
      </c>
      <c r="K232" s="188"/>
      <c r="L232" s="193"/>
      <c r="M232" s="194"/>
      <c r="N232" s="195"/>
      <c r="O232" s="195"/>
      <c r="P232" s="196">
        <f>P233</f>
        <v>0</v>
      </c>
      <c r="Q232" s="195"/>
      <c r="R232" s="196">
        <f>R233</f>
        <v>0</v>
      </c>
      <c r="S232" s="195"/>
      <c r="T232" s="197">
        <f>T233</f>
        <v>0</v>
      </c>
      <c r="AR232" s="198" t="s">
        <v>140</v>
      </c>
      <c r="AT232" s="199" t="s">
        <v>68</v>
      </c>
      <c r="AU232" s="199" t="s">
        <v>77</v>
      </c>
      <c r="AY232" s="198" t="s">
        <v>115</v>
      </c>
      <c r="BK232" s="200">
        <f>BK233</f>
        <v>0</v>
      </c>
    </row>
    <row r="233" s="1" customFormat="1" ht="15.02609" customHeight="1">
      <c r="B233" s="35"/>
      <c r="C233" s="203" t="s">
        <v>428</v>
      </c>
      <c r="D233" s="203" t="s">
        <v>117</v>
      </c>
      <c r="E233" s="204" t="s">
        <v>429</v>
      </c>
      <c r="F233" s="205" t="s">
        <v>430</v>
      </c>
      <c r="G233" s="206" t="s">
        <v>419</v>
      </c>
      <c r="H233" s="207">
        <v>1</v>
      </c>
      <c r="I233" s="208"/>
      <c r="J233" s="209">
        <f>ROUND(I233*H233,2)</f>
        <v>0</v>
      </c>
      <c r="K233" s="205" t="s">
        <v>121</v>
      </c>
      <c r="L233" s="40"/>
      <c r="M233" s="210" t="s">
        <v>1</v>
      </c>
      <c r="N233" s="211" t="s">
        <v>40</v>
      </c>
      <c r="O233" s="76"/>
      <c r="P233" s="212">
        <f>O233*H233</f>
        <v>0</v>
      </c>
      <c r="Q233" s="212">
        <v>0</v>
      </c>
      <c r="R233" s="212">
        <f>Q233*H233</f>
        <v>0</v>
      </c>
      <c r="S233" s="212">
        <v>0</v>
      </c>
      <c r="T233" s="213">
        <f>S233*H233</f>
        <v>0</v>
      </c>
      <c r="AR233" s="14" t="s">
        <v>420</v>
      </c>
      <c r="AT233" s="14" t="s">
        <v>117</v>
      </c>
      <c r="AU233" s="14" t="s">
        <v>79</v>
      </c>
      <c r="AY233" s="14" t="s">
        <v>115</v>
      </c>
      <c r="BE233" s="214">
        <f>IF(N233="základní",J233,0)</f>
        <v>0</v>
      </c>
      <c r="BF233" s="214">
        <f>IF(N233="snížená",J233,0)</f>
        <v>0</v>
      </c>
      <c r="BG233" s="214">
        <f>IF(N233="zákl. přenesená",J233,0)</f>
        <v>0</v>
      </c>
      <c r="BH233" s="214">
        <f>IF(N233="sníž. přenesená",J233,0)</f>
        <v>0</v>
      </c>
      <c r="BI233" s="214">
        <f>IF(N233="nulová",J233,0)</f>
        <v>0</v>
      </c>
      <c r="BJ233" s="14" t="s">
        <v>77</v>
      </c>
      <c r="BK233" s="214">
        <f>ROUND(I233*H233,2)</f>
        <v>0</v>
      </c>
      <c r="BL233" s="14" t="s">
        <v>420</v>
      </c>
      <c r="BM233" s="14" t="s">
        <v>431</v>
      </c>
    </row>
    <row r="234" s="10" customFormat="1" ht="22.8" customHeight="1">
      <c r="B234" s="187"/>
      <c r="C234" s="188"/>
      <c r="D234" s="189" t="s">
        <v>68</v>
      </c>
      <c r="E234" s="201" t="s">
        <v>432</v>
      </c>
      <c r="F234" s="201" t="s">
        <v>433</v>
      </c>
      <c r="G234" s="188"/>
      <c r="H234" s="188"/>
      <c r="I234" s="191"/>
      <c r="J234" s="202">
        <f>BK234</f>
        <v>0</v>
      </c>
      <c r="K234" s="188"/>
      <c r="L234" s="193"/>
      <c r="M234" s="194"/>
      <c r="N234" s="195"/>
      <c r="O234" s="195"/>
      <c r="P234" s="196">
        <f>P235</f>
        <v>0</v>
      </c>
      <c r="Q234" s="195"/>
      <c r="R234" s="196">
        <f>R235</f>
        <v>0</v>
      </c>
      <c r="S234" s="195"/>
      <c r="T234" s="197">
        <f>T235</f>
        <v>0</v>
      </c>
      <c r="AR234" s="198" t="s">
        <v>140</v>
      </c>
      <c r="AT234" s="199" t="s">
        <v>68</v>
      </c>
      <c r="AU234" s="199" t="s">
        <v>77</v>
      </c>
      <c r="AY234" s="198" t="s">
        <v>115</v>
      </c>
      <c r="BK234" s="200">
        <f>BK235</f>
        <v>0</v>
      </c>
    </row>
    <row r="235" s="1" customFormat="1" ht="15.02609" customHeight="1">
      <c r="B235" s="35"/>
      <c r="C235" s="203" t="s">
        <v>434</v>
      </c>
      <c r="D235" s="203" t="s">
        <v>117</v>
      </c>
      <c r="E235" s="204" t="s">
        <v>435</v>
      </c>
      <c r="F235" s="205" t="s">
        <v>436</v>
      </c>
      <c r="G235" s="206" t="s">
        <v>419</v>
      </c>
      <c r="H235" s="207">
        <v>1</v>
      </c>
      <c r="I235" s="208"/>
      <c r="J235" s="209">
        <f>ROUND(I235*H235,2)</f>
        <v>0</v>
      </c>
      <c r="K235" s="205" t="s">
        <v>121</v>
      </c>
      <c r="L235" s="40"/>
      <c r="M235" s="248" t="s">
        <v>1</v>
      </c>
      <c r="N235" s="249" t="s">
        <v>40</v>
      </c>
      <c r="O235" s="250"/>
      <c r="P235" s="251">
        <f>O235*H235</f>
        <v>0</v>
      </c>
      <c r="Q235" s="251">
        <v>0</v>
      </c>
      <c r="R235" s="251">
        <f>Q235*H235</f>
        <v>0</v>
      </c>
      <c r="S235" s="251">
        <v>0</v>
      </c>
      <c r="T235" s="252">
        <f>S235*H235</f>
        <v>0</v>
      </c>
      <c r="AR235" s="14" t="s">
        <v>420</v>
      </c>
      <c r="AT235" s="14" t="s">
        <v>117</v>
      </c>
      <c r="AU235" s="14" t="s">
        <v>79</v>
      </c>
      <c r="AY235" s="14" t="s">
        <v>115</v>
      </c>
      <c r="BE235" s="214">
        <f>IF(N235="základní",J235,0)</f>
        <v>0</v>
      </c>
      <c r="BF235" s="214">
        <f>IF(N235="snížená",J235,0)</f>
        <v>0</v>
      </c>
      <c r="BG235" s="214">
        <f>IF(N235="zákl. přenesená",J235,0)</f>
        <v>0</v>
      </c>
      <c r="BH235" s="214">
        <f>IF(N235="sníž. přenesená",J235,0)</f>
        <v>0</v>
      </c>
      <c r="BI235" s="214">
        <f>IF(N235="nulová",J235,0)</f>
        <v>0</v>
      </c>
      <c r="BJ235" s="14" t="s">
        <v>77</v>
      </c>
      <c r="BK235" s="214">
        <f>ROUND(I235*H235,2)</f>
        <v>0</v>
      </c>
      <c r="BL235" s="14" t="s">
        <v>420</v>
      </c>
      <c r="BM235" s="14" t="s">
        <v>437</v>
      </c>
    </row>
    <row r="236" s="1" customFormat="1" ht="6.96" customHeight="1">
      <c r="B236" s="54"/>
      <c r="C236" s="55"/>
      <c r="D236" s="55"/>
      <c r="E236" s="55"/>
      <c r="F236" s="55"/>
      <c r="G236" s="55"/>
      <c r="H236" s="55"/>
      <c r="I236" s="152"/>
      <c r="J236" s="55"/>
      <c r="K236" s="55"/>
      <c r="L236" s="40"/>
    </row>
  </sheetData>
  <sheetProtection sheet="1" autoFilter="0" formatColumns="0" formatRows="0" objects="1" scenarios="1" spinCount="100000" saltValue="PK7yQIFcE9fgdOVH3n+jIA+Mzzt1g60lHljgveBHpGyd2NfqoAk1mmRAvyOU1EiE4Pn0ilwZ5xG6V5w1JNqE9Q==" hashValue="0/wEIHfPT3BBRMSmOOYl9KJ9h0MLl5yV7UjLFpWb/jm5IT2Qzrj/GWXsUolhb9ebhklIMhmrdRNaxPayTgIkWQ==" algorithmName="SHA-512" password="CC35"/>
  <autoFilter ref="C87:K235"/>
  <mergeCells count="9">
    <mergeCell ref="E7:H7"/>
    <mergeCell ref="E9:H9"/>
    <mergeCell ref="E18:H18"/>
    <mergeCell ref="E27:H27"/>
    <mergeCell ref="E48:H48"/>
    <mergeCell ref="E50:H50"/>
    <mergeCell ref="E78:H78"/>
    <mergeCell ref="E80:H80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7.14" customWidth="1"/>
    <col min="2" max="2" width="1.43" customWidth="1"/>
    <col min="3" max="3" width="3.56" customWidth="1"/>
    <col min="4" max="4" width="3.71" customWidth="1"/>
    <col min="5" max="5" width="14.71" customWidth="1"/>
    <col min="6" max="6" width="86.42" customWidth="1"/>
    <col min="7" max="7" width="7.42" customWidth="1"/>
    <col min="8" max="8" width="9.56" customWidth="1"/>
    <col min="9" max="9" width="12.14" style="121" customWidth="1"/>
    <col min="10" max="10" width="20.14" customWidth="1"/>
    <col min="11" max="11" width="13.28" hidden="1" customWidth="1"/>
    <col min="12" max="12" width="7.99" customWidth="1"/>
    <col min="13" max="13" width="9.28" hidden="1" customWidth="1"/>
    <col min="14" max="14" width="9.14" hidden="1"/>
    <col min="15" max="15" width="12.14" hidden="1" customWidth="1"/>
    <col min="16" max="16" width="12.14" hidden="1" customWidth="1"/>
    <col min="17" max="17" width="12.14" hidden="1" customWidth="1"/>
    <col min="18" max="18" width="12.14" hidden="1" customWidth="1"/>
    <col min="19" max="19" width="12.14" hidden="1" customWidth="1"/>
    <col min="20" max="20" width="12.14" hidden="1" customWidth="1"/>
    <col min="21" max="21" width="13.99" hidden="1" customWidth="1"/>
    <col min="22" max="22" width="10.56" customWidth="1"/>
    <col min="23" max="23" width="13.99" customWidth="1"/>
    <col min="24" max="24" width="10.56" customWidth="1"/>
    <col min="25" max="25" width="12.85" customWidth="1"/>
    <col min="26" max="26" width="9.42" customWidth="1"/>
    <col min="27" max="27" width="12.85" customWidth="1"/>
    <col min="28" max="28" width="13.99" customWidth="1"/>
    <col min="29" max="29" width="9.42" customWidth="1"/>
    <col min="30" max="30" width="12.85" customWidth="1"/>
    <col min="31" max="31" width="13.99" customWidth="1"/>
    <col min="44" max="44" width="9.14" hidden="1"/>
    <col min="45" max="45" width="9.14" hidden="1"/>
    <col min="46" max="46" width="9.14" hidden="1"/>
    <col min="47" max="47" width="9.14" hidden="1"/>
    <col min="48" max="48" width="9.14" hidden="1"/>
    <col min="49" max="49" width="9.14" hidden="1"/>
    <col min="50" max="50" width="9.14" hidden="1"/>
    <col min="51" max="51" width="9.14" hidden="1"/>
    <col min="52" max="52" width="9.14" hidden="1"/>
    <col min="53" max="53" width="9.14" hidden="1"/>
    <col min="54" max="54" width="9.14" hidden="1"/>
    <col min="55" max="55" width="9.14" hidden="1"/>
    <col min="56" max="56" width="9.14" hidden="1"/>
    <col min="57" max="57" width="9.14" hidden="1"/>
    <col min="58" max="58" width="9.14" hidden="1"/>
    <col min="59" max="59" width="9.14" hidden="1"/>
    <col min="60" max="60" width="9.14" hidden="1"/>
    <col min="61" max="61" width="9.14" hidden="1"/>
    <col min="62" max="62" width="9.14" hidden="1"/>
    <col min="63" max="63" width="9.14" hidden="1"/>
    <col min="64" max="64" width="9.14" hidden="1"/>
    <col min="65" max="65" width="9.14" hidden="1"/>
  </cols>
  <sheetData>
    <row r="2" ht="36.96" customHeight="1">
      <c r="L2"/>
      <c r="AT2" s="14" t="s">
        <v>82</v>
      </c>
    </row>
    <row r="3" ht="6.96" customHeight="1">
      <c r="B3" s="122"/>
      <c r="C3" s="123"/>
      <c r="D3" s="123"/>
      <c r="E3" s="123"/>
      <c r="F3" s="123"/>
      <c r="G3" s="123"/>
      <c r="H3" s="123"/>
      <c r="I3" s="124"/>
      <c r="J3" s="123"/>
      <c r="K3" s="123"/>
      <c r="L3" s="17"/>
      <c r="AT3" s="14" t="s">
        <v>79</v>
      </c>
    </row>
    <row r="4" ht="24.96" customHeight="1">
      <c r="B4" s="17"/>
      <c r="D4" s="125" t="s">
        <v>83</v>
      </c>
      <c r="L4" s="17"/>
      <c r="M4" s="21" t="s">
        <v>10</v>
      </c>
      <c r="AT4" s="14" t="s">
        <v>4</v>
      </c>
    </row>
    <row r="5" ht="6.96" customHeight="1">
      <c r="B5" s="17"/>
      <c r="L5" s="17"/>
    </row>
    <row r="6" ht="12" customHeight="1">
      <c r="B6" s="17"/>
      <c r="D6" s="126" t="s">
        <v>16</v>
      </c>
      <c r="L6" s="17"/>
    </row>
    <row r="7" ht="15.02609" customHeight="1">
      <c r="B7" s="17"/>
      <c r="E7" s="127" t="str">
        <f>'Rekapitulace stavby'!K6</f>
        <v>Oprava MK ul. Stradinská, Kostelec nad Orlicí, objekty vodohospodářské SO 301,302,303, řád B, stoka B</v>
      </c>
      <c r="F7" s="126"/>
      <c r="G7" s="126"/>
      <c r="H7" s="126"/>
      <c r="L7" s="17"/>
    </row>
    <row r="8" s="1" customFormat="1" ht="12" customHeight="1">
      <c r="B8" s="40"/>
      <c r="D8" s="126" t="s">
        <v>84</v>
      </c>
      <c r="I8" s="128"/>
      <c r="L8" s="40"/>
    </row>
    <row r="9" s="1" customFormat="1" ht="36.96" customHeight="1">
      <c r="B9" s="40"/>
      <c r="E9" s="129" t="s">
        <v>438</v>
      </c>
      <c r="F9" s="1"/>
      <c r="G9" s="1"/>
      <c r="H9" s="1"/>
      <c r="I9" s="128"/>
      <c r="L9" s="40"/>
    </row>
    <row r="10" s="1" customFormat="1">
      <c r="B10" s="40"/>
      <c r="I10" s="128"/>
      <c r="L10" s="40"/>
    </row>
    <row r="11" s="1" customFormat="1" ht="12" customHeight="1">
      <c r="B11" s="40"/>
      <c r="D11" s="126" t="s">
        <v>18</v>
      </c>
      <c r="F11" s="14" t="s">
        <v>1</v>
      </c>
      <c r="I11" s="130" t="s">
        <v>19</v>
      </c>
      <c r="J11" s="14" t="s">
        <v>1</v>
      </c>
      <c r="L11" s="40"/>
    </row>
    <row r="12" s="1" customFormat="1" ht="12" customHeight="1">
      <c r="B12" s="40"/>
      <c r="D12" s="126" t="s">
        <v>20</v>
      </c>
      <c r="F12" s="14" t="s">
        <v>21</v>
      </c>
      <c r="I12" s="130" t="s">
        <v>22</v>
      </c>
      <c r="J12" s="131" t="str">
        <f>'Rekapitulace stavby'!AN8</f>
        <v>10. 9. 2019</v>
      </c>
      <c r="L12" s="40"/>
    </row>
    <row r="13" s="1" customFormat="1" ht="10.8" customHeight="1">
      <c r="B13" s="40"/>
      <c r="I13" s="128"/>
      <c r="L13" s="40"/>
    </row>
    <row r="14" s="1" customFormat="1" ht="12" customHeight="1">
      <c r="B14" s="40"/>
      <c r="D14" s="126" t="s">
        <v>24</v>
      </c>
      <c r="I14" s="130" t="s">
        <v>25</v>
      </c>
      <c r="J14" s="14" t="str">
        <f>IF('Rekapitulace stavby'!AN10="","",'Rekapitulace stavby'!AN10)</f>
        <v/>
      </c>
      <c r="L14" s="40"/>
    </row>
    <row r="15" s="1" customFormat="1" ht="18" customHeight="1">
      <c r="B15" s="40"/>
      <c r="E15" s="14" t="str">
        <f>IF('Rekapitulace stavby'!E11="","",'Rekapitulace stavby'!E11)</f>
        <v>Město Kostelec nad Orlicí, Palackého náměstí 38</v>
      </c>
      <c r="I15" s="130" t="s">
        <v>27</v>
      </c>
      <c r="J15" s="14" t="str">
        <f>IF('Rekapitulace stavby'!AN11="","",'Rekapitulace stavby'!AN11)</f>
        <v/>
      </c>
      <c r="L15" s="40"/>
    </row>
    <row r="16" s="1" customFormat="1" ht="6.96" customHeight="1">
      <c r="B16" s="40"/>
      <c r="I16" s="128"/>
      <c r="L16" s="40"/>
    </row>
    <row r="17" s="1" customFormat="1" ht="12" customHeight="1">
      <c r="B17" s="40"/>
      <c r="D17" s="126" t="s">
        <v>28</v>
      </c>
      <c r="I17" s="130" t="s">
        <v>25</v>
      </c>
      <c r="J17" s="30" t="str">
        <f>'Rekapitulace stavby'!AN13</f>
        <v>Vyplň údaj</v>
      </c>
      <c r="L17" s="40"/>
    </row>
    <row r="18" s="1" customFormat="1" ht="18" customHeight="1">
      <c r="B18" s="40"/>
      <c r="E18" s="30" t="str">
        <f>'Rekapitulace stavby'!E14</f>
        <v>Vyplň údaj</v>
      </c>
      <c r="F18" s="14"/>
      <c r="G18" s="14"/>
      <c r="H18" s="14"/>
      <c r="I18" s="130" t="s">
        <v>27</v>
      </c>
      <c r="J18" s="30" t="str">
        <f>'Rekapitulace stavby'!AN14</f>
        <v>Vyplň údaj</v>
      </c>
      <c r="L18" s="40"/>
    </row>
    <row r="19" s="1" customFormat="1" ht="6.96" customHeight="1">
      <c r="B19" s="40"/>
      <c r="I19" s="128"/>
      <c r="L19" s="40"/>
    </row>
    <row r="20" s="1" customFormat="1" ht="12" customHeight="1">
      <c r="B20" s="40"/>
      <c r="D20" s="126" t="s">
        <v>30</v>
      </c>
      <c r="I20" s="130" t="s">
        <v>25</v>
      </c>
      <c r="J20" s="14" t="str">
        <f>IF('Rekapitulace stavby'!AN16="","",'Rekapitulace stavby'!AN16)</f>
        <v/>
      </c>
      <c r="L20" s="40"/>
    </row>
    <row r="21" s="1" customFormat="1" ht="18" customHeight="1">
      <c r="B21" s="40"/>
      <c r="E21" s="14" t="str">
        <f>IF('Rekapitulace stavby'!E17="","",'Rekapitulace stavby'!E17)</f>
        <v>Lucie Brandová, DiS.</v>
      </c>
      <c r="I21" s="130" t="s">
        <v>27</v>
      </c>
      <c r="J21" s="14" t="str">
        <f>IF('Rekapitulace stavby'!AN17="","",'Rekapitulace stavby'!AN17)</f>
        <v/>
      </c>
      <c r="L21" s="40"/>
    </row>
    <row r="22" s="1" customFormat="1" ht="6.96" customHeight="1">
      <c r="B22" s="40"/>
      <c r="I22" s="128"/>
      <c r="L22" s="40"/>
    </row>
    <row r="23" s="1" customFormat="1" ht="12" customHeight="1">
      <c r="B23" s="40"/>
      <c r="D23" s="126" t="s">
        <v>33</v>
      </c>
      <c r="I23" s="130" t="s">
        <v>25</v>
      </c>
      <c r="J23" s="14" t="str">
        <f>IF('Rekapitulace stavby'!AN19="","",'Rekapitulace stavby'!AN19)</f>
        <v/>
      </c>
      <c r="L23" s="40"/>
    </row>
    <row r="24" s="1" customFormat="1" ht="18" customHeight="1">
      <c r="B24" s="40"/>
      <c r="E24" s="14" t="str">
        <f>IF('Rekapitulace stavby'!E20="","",'Rekapitulace stavby'!E20)</f>
        <v xml:space="preserve"> </v>
      </c>
      <c r="I24" s="130" t="s">
        <v>27</v>
      </c>
      <c r="J24" s="14" t="str">
        <f>IF('Rekapitulace stavby'!AN20="","",'Rekapitulace stavby'!AN20)</f>
        <v/>
      </c>
      <c r="L24" s="40"/>
    </row>
    <row r="25" s="1" customFormat="1" ht="6.96" customHeight="1">
      <c r="B25" s="40"/>
      <c r="I25" s="128"/>
      <c r="L25" s="40"/>
    </row>
    <row r="26" s="1" customFormat="1" ht="12" customHeight="1">
      <c r="B26" s="40"/>
      <c r="D26" s="126" t="s">
        <v>34</v>
      </c>
      <c r="I26" s="128"/>
      <c r="L26" s="40"/>
    </row>
    <row r="27" s="6" customFormat="1" ht="15.02609" customHeight="1">
      <c r="B27" s="132"/>
      <c r="E27" s="133" t="s">
        <v>1</v>
      </c>
      <c r="F27" s="133"/>
      <c r="G27" s="133"/>
      <c r="H27" s="133"/>
      <c r="I27" s="134"/>
      <c r="L27" s="132"/>
    </row>
    <row r="28" s="1" customFormat="1" ht="6.96" customHeight="1">
      <c r="B28" s="40"/>
      <c r="I28" s="128"/>
      <c r="L28" s="40"/>
    </row>
    <row r="29" s="1" customFormat="1" ht="6.96" customHeight="1">
      <c r="B29" s="40"/>
      <c r="D29" s="68"/>
      <c r="E29" s="68"/>
      <c r="F29" s="68"/>
      <c r="G29" s="68"/>
      <c r="H29" s="68"/>
      <c r="I29" s="135"/>
      <c r="J29" s="68"/>
      <c r="K29" s="68"/>
      <c r="L29" s="40"/>
    </row>
    <row r="30" s="1" customFormat="1" ht="25.44" customHeight="1">
      <c r="B30" s="40"/>
      <c r="D30" s="136" t="s">
        <v>35</v>
      </c>
      <c r="I30" s="128"/>
      <c r="J30" s="137">
        <f>ROUND(J92, 2)</f>
        <v>0</v>
      </c>
      <c r="L30" s="40"/>
    </row>
    <row r="31" s="1" customFormat="1" ht="6.96" customHeight="1">
      <c r="B31" s="40"/>
      <c r="D31" s="68"/>
      <c r="E31" s="68"/>
      <c r="F31" s="68"/>
      <c r="G31" s="68"/>
      <c r="H31" s="68"/>
      <c r="I31" s="135"/>
      <c r="J31" s="68"/>
      <c r="K31" s="68"/>
      <c r="L31" s="40"/>
    </row>
    <row r="32" s="1" customFormat="1" ht="14.4" customHeight="1">
      <c r="B32" s="40"/>
      <c r="F32" s="138" t="s">
        <v>37</v>
      </c>
      <c r="I32" s="139" t="s">
        <v>36</v>
      </c>
      <c r="J32" s="138" t="s">
        <v>38</v>
      </c>
      <c r="L32" s="40"/>
    </row>
    <row r="33" s="1" customFormat="1" ht="14.4" customHeight="1">
      <c r="B33" s="40"/>
      <c r="D33" s="126" t="s">
        <v>39</v>
      </c>
      <c r="E33" s="126" t="s">
        <v>40</v>
      </c>
      <c r="F33" s="140">
        <f>ROUND((SUM(BE92:BE251)),  2)</f>
        <v>0</v>
      </c>
      <c r="I33" s="141">
        <v>0.20999999999999999</v>
      </c>
      <c r="J33" s="140">
        <f>ROUND(((SUM(BE92:BE251))*I33),  2)</f>
        <v>0</v>
      </c>
      <c r="L33" s="40"/>
    </row>
    <row r="34" s="1" customFormat="1" ht="14.4" customHeight="1">
      <c r="B34" s="40"/>
      <c r="E34" s="126" t="s">
        <v>41</v>
      </c>
      <c r="F34" s="140">
        <f>ROUND((SUM(BF92:BF251)),  2)</f>
        <v>0</v>
      </c>
      <c r="I34" s="141">
        <v>0.14999999999999999</v>
      </c>
      <c r="J34" s="140">
        <f>ROUND(((SUM(BF92:BF251))*I34),  2)</f>
        <v>0</v>
      </c>
      <c r="L34" s="40"/>
    </row>
    <row r="35" hidden="1" s="1" customFormat="1" ht="14.4" customHeight="1">
      <c r="B35" s="40"/>
      <c r="E35" s="126" t="s">
        <v>42</v>
      </c>
      <c r="F35" s="140">
        <f>ROUND((SUM(BG92:BG251)),  2)</f>
        <v>0</v>
      </c>
      <c r="I35" s="141">
        <v>0.20999999999999999</v>
      </c>
      <c r="J35" s="140">
        <f>0</f>
        <v>0</v>
      </c>
      <c r="L35" s="40"/>
    </row>
    <row r="36" hidden="1" s="1" customFormat="1" ht="14.4" customHeight="1">
      <c r="B36" s="40"/>
      <c r="E36" s="126" t="s">
        <v>43</v>
      </c>
      <c r="F36" s="140">
        <f>ROUND((SUM(BH92:BH251)),  2)</f>
        <v>0</v>
      </c>
      <c r="I36" s="141">
        <v>0.14999999999999999</v>
      </c>
      <c r="J36" s="140">
        <f>0</f>
        <v>0</v>
      </c>
      <c r="L36" s="40"/>
    </row>
    <row r="37" hidden="1" s="1" customFormat="1" ht="14.4" customHeight="1">
      <c r="B37" s="40"/>
      <c r="E37" s="126" t="s">
        <v>44</v>
      </c>
      <c r="F37" s="140">
        <f>ROUND((SUM(BI92:BI251)),  2)</f>
        <v>0</v>
      </c>
      <c r="I37" s="141">
        <v>0</v>
      </c>
      <c r="J37" s="140">
        <f>0</f>
        <v>0</v>
      </c>
      <c r="L37" s="40"/>
    </row>
    <row r="38" s="1" customFormat="1" ht="6.96" customHeight="1">
      <c r="B38" s="40"/>
      <c r="I38" s="128"/>
      <c r="L38" s="40"/>
    </row>
    <row r="39" s="1" customFormat="1" ht="25.44" customHeight="1">
      <c r="B39" s="40"/>
      <c r="C39" s="142"/>
      <c r="D39" s="143" t="s">
        <v>45</v>
      </c>
      <c r="E39" s="144"/>
      <c r="F39" s="144"/>
      <c r="G39" s="145" t="s">
        <v>46</v>
      </c>
      <c r="H39" s="146" t="s">
        <v>47</v>
      </c>
      <c r="I39" s="147"/>
      <c r="J39" s="148">
        <f>SUM(J30:J37)</f>
        <v>0</v>
      </c>
      <c r="K39" s="149"/>
      <c r="L39" s="40"/>
    </row>
    <row r="40" s="1" customFormat="1" ht="14.4" customHeight="1">
      <c r="B40" s="150"/>
      <c r="C40" s="151"/>
      <c r="D40" s="151"/>
      <c r="E40" s="151"/>
      <c r="F40" s="151"/>
      <c r="G40" s="151"/>
      <c r="H40" s="151"/>
      <c r="I40" s="152"/>
      <c r="J40" s="151"/>
      <c r="K40" s="151"/>
      <c r="L40" s="40"/>
    </row>
    <row r="44" s="1" customFormat="1" ht="6.96" customHeight="1">
      <c r="B44" s="153"/>
      <c r="C44" s="154"/>
      <c r="D44" s="154"/>
      <c r="E44" s="154"/>
      <c r="F44" s="154"/>
      <c r="G44" s="154"/>
      <c r="H44" s="154"/>
      <c r="I44" s="155"/>
      <c r="J44" s="154"/>
      <c r="K44" s="154"/>
      <c r="L44" s="40"/>
    </row>
    <row r="45" s="1" customFormat="1" ht="24.96" customHeight="1">
      <c r="B45" s="35"/>
      <c r="C45" s="20" t="s">
        <v>86</v>
      </c>
      <c r="D45" s="36"/>
      <c r="E45" s="36"/>
      <c r="F45" s="36"/>
      <c r="G45" s="36"/>
      <c r="H45" s="36"/>
      <c r="I45" s="128"/>
      <c r="J45" s="36"/>
      <c r="K45" s="36"/>
      <c r="L45" s="40"/>
    </row>
    <row r="46" s="1" customFormat="1" ht="6.96" customHeight="1">
      <c r="B46" s="35"/>
      <c r="C46" s="36"/>
      <c r="D46" s="36"/>
      <c r="E46" s="36"/>
      <c r="F46" s="36"/>
      <c r="G46" s="36"/>
      <c r="H46" s="36"/>
      <c r="I46" s="128"/>
      <c r="J46" s="36"/>
      <c r="K46" s="36"/>
      <c r="L46" s="40"/>
    </row>
    <row r="47" s="1" customFormat="1" ht="12" customHeight="1">
      <c r="B47" s="35"/>
      <c r="C47" s="29" t="s">
        <v>16</v>
      </c>
      <c r="D47" s="36"/>
      <c r="E47" s="36"/>
      <c r="F47" s="36"/>
      <c r="G47" s="36"/>
      <c r="H47" s="36"/>
      <c r="I47" s="128"/>
      <c r="J47" s="36"/>
      <c r="K47" s="36"/>
      <c r="L47" s="40"/>
    </row>
    <row r="48" s="1" customFormat="1" ht="15.02609" customHeight="1">
      <c r="B48" s="35"/>
      <c r="C48" s="36"/>
      <c r="D48" s="36"/>
      <c r="E48" s="156" t="str">
        <f>E7</f>
        <v>Oprava MK ul. Stradinská, Kostelec nad Orlicí, objekty vodohospodářské SO 301,302,303, řád B, stoka B</v>
      </c>
      <c r="F48" s="29"/>
      <c r="G48" s="29"/>
      <c r="H48" s="29"/>
      <c r="I48" s="128"/>
      <c r="J48" s="36"/>
      <c r="K48" s="36"/>
      <c r="L48" s="40"/>
    </row>
    <row r="49" s="1" customFormat="1" ht="12" customHeight="1">
      <c r="B49" s="35"/>
      <c r="C49" s="29" t="s">
        <v>84</v>
      </c>
      <c r="D49" s="36"/>
      <c r="E49" s="36"/>
      <c r="F49" s="36"/>
      <c r="G49" s="36"/>
      <c r="H49" s="36"/>
      <c r="I49" s="128"/>
      <c r="J49" s="36"/>
      <c r="K49" s="36"/>
      <c r="L49" s="40"/>
    </row>
    <row r="50" s="1" customFormat="1" ht="15.02609" customHeight="1">
      <c r="B50" s="35"/>
      <c r="C50" s="36"/>
      <c r="D50" s="36"/>
      <c r="E50" s="61" t="str">
        <f>E9</f>
        <v>MT2019-11-Stoka B - Stoka B</v>
      </c>
      <c r="F50" s="36"/>
      <c r="G50" s="36"/>
      <c r="H50" s="36"/>
      <c r="I50" s="128"/>
      <c r="J50" s="36"/>
      <c r="K50" s="36"/>
      <c r="L50" s="40"/>
    </row>
    <row r="51" s="1" customFormat="1" ht="6.96" customHeight="1">
      <c r="B51" s="35"/>
      <c r="C51" s="36"/>
      <c r="D51" s="36"/>
      <c r="E51" s="36"/>
      <c r="F51" s="36"/>
      <c r="G51" s="36"/>
      <c r="H51" s="36"/>
      <c r="I51" s="128"/>
      <c r="J51" s="36"/>
      <c r="K51" s="36"/>
      <c r="L51" s="40"/>
    </row>
    <row r="52" s="1" customFormat="1" ht="12" customHeight="1">
      <c r="B52" s="35"/>
      <c r="C52" s="29" t="s">
        <v>20</v>
      </c>
      <c r="D52" s="36"/>
      <c r="E52" s="36"/>
      <c r="F52" s="24" t="str">
        <f>F12</f>
        <v xml:space="preserve"> </v>
      </c>
      <c r="G52" s="36"/>
      <c r="H52" s="36"/>
      <c r="I52" s="130" t="s">
        <v>22</v>
      </c>
      <c r="J52" s="64" t="str">
        <f>IF(J12="","",J12)</f>
        <v>10. 9. 2019</v>
      </c>
      <c r="K52" s="36"/>
      <c r="L52" s="40"/>
    </row>
    <row r="53" s="1" customFormat="1" ht="6.96" customHeight="1">
      <c r="B53" s="35"/>
      <c r="C53" s="36"/>
      <c r="D53" s="36"/>
      <c r="E53" s="36"/>
      <c r="F53" s="36"/>
      <c r="G53" s="36"/>
      <c r="H53" s="36"/>
      <c r="I53" s="128"/>
      <c r="J53" s="36"/>
      <c r="K53" s="36"/>
      <c r="L53" s="40"/>
    </row>
    <row r="54" s="1" customFormat="1" ht="13.04348" customHeight="1">
      <c r="B54" s="35"/>
      <c r="C54" s="29" t="s">
        <v>24</v>
      </c>
      <c r="D54" s="36"/>
      <c r="E54" s="36"/>
      <c r="F54" s="24" t="str">
        <f>E15</f>
        <v>Město Kostelec nad Orlicí, Palackého náměstí 38</v>
      </c>
      <c r="G54" s="36"/>
      <c r="H54" s="36"/>
      <c r="I54" s="130" t="s">
        <v>30</v>
      </c>
      <c r="J54" s="33" t="str">
        <f>E21</f>
        <v>Lucie Brandová, DiS.</v>
      </c>
      <c r="K54" s="36"/>
      <c r="L54" s="40"/>
    </row>
    <row r="55" s="1" customFormat="1" ht="13.04348" customHeight="1">
      <c r="B55" s="35"/>
      <c r="C55" s="29" t="s">
        <v>28</v>
      </c>
      <c r="D55" s="36"/>
      <c r="E55" s="36"/>
      <c r="F55" s="24" t="str">
        <f>IF(E18="","",E18)</f>
        <v>Vyplň údaj</v>
      </c>
      <c r="G55" s="36"/>
      <c r="H55" s="36"/>
      <c r="I55" s="130" t="s">
        <v>33</v>
      </c>
      <c r="J55" s="33" t="str">
        <f>E24</f>
        <v xml:space="preserve"> </v>
      </c>
      <c r="K55" s="36"/>
      <c r="L55" s="40"/>
    </row>
    <row r="56" s="1" customFormat="1" ht="10.32" customHeight="1">
      <c r="B56" s="35"/>
      <c r="C56" s="36"/>
      <c r="D56" s="36"/>
      <c r="E56" s="36"/>
      <c r="F56" s="36"/>
      <c r="G56" s="36"/>
      <c r="H56" s="36"/>
      <c r="I56" s="128"/>
      <c r="J56" s="36"/>
      <c r="K56" s="36"/>
      <c r="L56" s="40"/>
    </row>
    <row r="57" s="1" customFormat="1" ht="29.28" customHeight="1">
      <c r="B57" s="35"/>
      <c r="C57" s="157" t="s">
        <v>87</v>
      </c>
      <c r="D57" s="158"/>
      <c r="E57" s="158"/>
      <c r="F57" s="158"/>
      <c r="G57" s="158"/>
      <c r="H57" s="158"/>
      <c r="I57" s="159"/>
      <c r="J57" s="160" t="s">
        <v>88</v>
      </c>
      <c r="K57" s="158"/>
      <c r="L57" s="40"/>
    </row>
    <row r="58" s="1" customFormat="1" ht="10.32" customHeight="1">
      <c r="B58" s="35"/>
      <c r="C58" s="36"/>
      <c r="D58" s="36"/>
      <c r="E58" s="36"/>
      <c r="F58" s="36"/>
      <c r="G58" s="36"/>
      <c r="H58" s="36"/>
      <c r="I58" s="128"/>
      <c r="J58" s="36"/>
      <c r="K58" s="36"/>
      <c r="L58" s="40"/>
    </row>
    <row r="59" s="1" customFormat="1" ht="22.8" customHeight="1">
      <c r="B59" s="35"/>
      <c r="C59" s="161" t="s">
        <v>89</v>
      </c>
      <c r="D59" s="36"/>
      <c r="E59" s="36"/>
      <c r="F59" s="36"/>
      <c r="G59" s="36"/>
      <c r="H59" s="36"/>
      <c r="I59" s="128"/>
      <c r="J59" s="95">
        <f>J92</f>
        <v>0</v>
      </c>
      <c r="K59" s="36"/>
      <c r="L59" s="40"/>
      <c r="AU59" s="14" t="s">
        <v>90</v>
      </c>
    </row>
    <row r="60" s="7" customFormat="1" ht="24.96" customHeight="1">
      <c r="B60" s="162"/>
      <c r="C60" s="163"/>
      <c r="D60" s="164" t="s">
        <v>91</v>
      </c>
      <c r="E60" s="165"/>
      <c r="F60" s="165"/>
      <c r="G60" s="165"/>
      <c r="H60" s="165"/>
      <c r="I60" s="166"/>
      <c r="J60" s="167">
        <f>J93</f>
        <v>0</v>
      </c>
      <c r="K60" s="163"/>
      <c r="L60" s="168"/>
    </row>
    <row r="61" s="8" customFormat="1" ht="19.92" customHeight="1">
      <c r="B61" s="169"/>
      <c r="C61" s="170"/>
      <c r="D61" s="171" t="s">
        <v>92</v>
      </c>
      <c r="E61" s="172"/>
      <c r="F61" s="172"/>
      <c r="G61" s="172"/>
      <c r="H61" s="172"/>
      <c r="I61" s="173"/>
      <c r="J61" s="174">
        <f>J94</f>
        <v>0</v>
      </c>
      <c r="K61" s="170"/>
      <c r="L61" s="175"/>
    </row>
    <row r="62" s="8" customFormat="1" ht="19.92" customHeight="1">
      <c r="B62" s="169"/>
      <c r="C62" s="170"/>
      <c r="D62" s="171" t="s">
        <v>439</v>
      </c>
      <c r="E62" s="172"/>
      <c r="F62" s="172"/>
      <c r="G62" s="172"/>
      <c r="H62" s="172"/>
      <c r="I62" s="173"/>
      <c r="J62" s="174">
        <f>J161</f>
        <v>0</v>
      </c>
      <c r="K62" s="170"/>
      <c r="L62" s="175"/>
    </row>
    <row r="63" s="8" customFormat="1" ht="19.92" customHeight="1">
      <c r="B63" s="169"/>
      <c r="C63" s="170"/>
      <c r="D63" s="171" t="s">
        <v>93</v>
      </c>
      <c r="E63" s="172"/>
      <c r="F63" s="172"/>
      <c r="G63" s="172"/>
      <c r="H63" s="172"/>
      <c r="I63" s="173"/>
      <c r="J63" s="174">
        <f>J172</f>
        <v>0</v>
      </c>
      <c r="K63" s="170"/>
      <c r="L63" s="175"/>
    </row>
    <row r="64" s="8" customFormat="1" ht="19.92" customHeight="1">
      <c r="B64" s="169"/>
      <c r="C64" s="170"/>
      <c r="D64" s="171" t="s">
        <v>440</v>
      </c>
      <c r="E64" s="172"/>
      <c r="F64" s="172"/>
      <c r="G64" s="172"/>
      <c r="H64" s="172"/>
      <c r="I64" s="173"/>
      <c r="J64" s="174">
        <f>J179</f>
        <v>0</v>
      </c>
      <c r="K64" s="170"/>
      <c r="L64" s="175"/>
    </row>
    <row r="65" s="8" customFormat="1" ht="19.92" customHeight="1">
      <c r="B65" s="169"/>
      <c r="C65" s="170"/>
      <c r="D65" s="171" t="s">
        <v>94</v>
      </c>
      <c r="E65" s="172"/>
      <c r="F65" s="172"/>
      <c r="G65" s="172"/>
      <c r="H65" s="172"/>
      <c r="I65" s="173"/>
      <c r="J65" s="174">
        <f>J190</f>
        <v>0</v>
      </c>
      <c r="K65" s="170"/>
      <c r="L65" s="175"/>
    </row>
    <row r="66" s="8" customFormat="1" ht="19.92" customHeight="1">
      <c r="B66" s="169"/>
      <c r="C66" s="170"/>
      <c r="D66" s="171" t="s">
        <v>441</v>
      </c>
      <c r="E66" s="172"/>
      <c r="F66" s="172"/>
      <c r="G66" s="172"/>
      <c r="H66" s="172"/>
      <c r="I66" s="173"/>
      <c r="J66" s="174">
        <f>J225</f>
        <v>0</v>
      </c>
      <c r="K66" s="170"/>
      <c r="L66" s="175"/>
    </row>
    <row r="67" s="8" customFormat="1" ht="19.92" customHeight="1">
      <c r="B67" s="169"/>
      <c r="C67" s="170"/>
      <c r="D67" s="171" t="s">
        <v>442</v>
      </c>
      <c r="E67" s="172"/>
      <c r="F67" s="172"/>
      <c r="G67" s="172"/>
      <c r="H67" s="172"/>
      <c r="I67" s="173"/>
      <c r="J67" s="174">
        <f>J230</f>
        <v>0</v>
      </c>
      <c r="K67" s="170"/>
      <c r="L67" s="175"/>
    </row>
    <row r="68" s="8" customFormat="1" ht="19.92" customHeight="1">
      <c r="B68" s="169"/>
      <c r="C68" s="170"/>
      <c r="D68" s="171" t="s">
        <v>95</v>
      </c>
      <c r="E68" s="172"/>
      <c r="F68" s="172"/>
      <c r="G68" s="172"/>
      <c r="H68" s="172"/>
      <c r="I68" s="173"/>
      <c r="J68" s="174">
        <f>J239</f>
        <v>0</v>
      </c>
      <c r="K68" s="170"/>
      <c r="L68" s="175"/>
    </row>
    <row r="69" s="7" customFormat="1" ht="24.96" customHeight="1">
      <c r="B69" s="162"/>
      <c r="C69" s="163"/>
      <c r="D69" s="164" t="s">
        <v>96</v>
      </c>
      <c r="E69" s="165"/>
      <c r="F69" s="165"/>
      <c r="G69" s="165"/>
      <c r="H69" s="165"/>
      <c r="I69" s="166"/>
      <c r="J69" s="167">
        <f>J244</f>
        <v>0</v>
      </c>
      <c r="K69" s="163"/>
      <c r="L69" s="168"/>
    </row>
    <row r="70" s="8" customFormat="1" ht="19.92" customHeight="1">
      <c r="B70" s="169"/>
      <c r="C70" s="170"/>
      <c r="D70" s="171" t="s">
        <v>97</v>
      </c>
      <c r="E70" s="172"/>
      <c r="F70" s="172"/>
      <c r="G70" s="172"/>
      <c r="H70" s="172"/>
      <c r="I70" s="173"/>
      <c r="J70" s="174">
        <f>J245</f>
        <v>0</v>
      </c>
      <c r="K70" s="170"/>
      <c r="L70" s="175"/>
    </row>
    <row r="71" s="8" customFormat="1" ht="19.92" customHeight="1">
      <c r="B71" s="169"/>
      <c r="C71" s="170"/>
      <c r="D71" s="171" t="s">
        <v>98</v>
      </c>
      <c r="E71" s="172"/>
      <c r="F71" s="172"/>
      <c r="G71" s="172"/>
      <c r="H71" s="172"/>
      <c r="I71" s="173"/>
      <c r="J71" s="174">
        <f>J248</f>
        <v>0</v>
      </c>
      <c r="K71" s="170"/>
      <c r="L71" s="175"/>
    </row>
    <row r="72" s="8" customFormat="1" ht="19.92" customHeight="1">
      <c r="B72" s="169"/>
      <c r="C72" s="170"/>
      <c r="D72" s="171" t="s">
        <v>99</v>
      </c>
      <c r="E72" s="172"/>
      <c r="F72" s="172"/>
      <c r="G72" s="172"/>
      <c r="H72" s="172"/>
      <c r="I72" s="173"/>
      <c r="J72" s="174">
        <f>J250</f>
        <v>0</v>
      </c>
      <c r="K72" s="170"/>
      <c r="L72" s="175"/>
    </row>
    <row r="73" s="1" customFormat="1" ht="21.84" customHeight="1">
      <c r="B73" s="35"/>
      <c r="C73" s="36"/>
      <c r="D73" s="36"/>
      <c r="E73" s="36"/>
      <c r="F73" s="36"/>
      <c r="G73" s="36"/>
      <c r="H73" s="36"/>
      <c r="I73" s="128"/>
      <c r="J73" s="36"/>
      <c r="K73" s="36"/>
      <c r="L73" s="40"/>
    </row>
    <row r="74" s="1" customFormat="1" ht="6.96" customHeight="1">
      <c r="B74" s="54"/>
      <c r="C74" s="55"/>
      <c r="D74" s="55"/>
      <c r="E74" s="55"/>
      <c r="F74" s="55"/>
      <c r="G74" s="55"/>
      <c r="H74" s="55"/>
      <c r="I74" s="152"/>
      <c r="J74" s="55"/>
      <c r="K74" s="55"/>
      <c r="L74" s="40"/>
    </row>
    <row r="78" s="1" customFormat="1" ht="6.96" customHeight="1">
      <c r="B78" s="56"/>
      <c r="C78" s="57"/>
      <c r="D78" s="57"/>
      <c r="E78" s="57"/>
      <c r="F78" s="57"/>
      <c r="G78" s="57"/>
      <c r="H78" s="57"/>
      <c r="I78" s="155"/>
      <c r="J78" s="57"/>
      <c r="K78" s="57"/>
      <c r="L78" s="40"/>
    </row>
    <row r="79" s="1" customFormat="1" ht="24.96" customHeight="1">
      <c r="B79" s="35"/>
      <c r="C79" s="20" t="s">
        <v>100</v>
      </c>
      <c r="D79" s="36"/>
      <c r="E79" s="36"/>
      <c r="F79" s="36"/>
      <c r="G79" s="36"/>
      <c r="H79" s="36"/>
      <c r="I79" s="128"/>
      <c r="J79" s="36"/>
      <c r="K79" s="36"/>
      <c r="L79" s="40"/>
    </row>
    <row r="80" s="1" customFormat="1" ht="6.96" customHeight="1">
      <c r="B80" s="35"/>
      <c r="C80" s="36"/>
      <c r="D80" s="36"/>
      <c r="E80" s="36"/>
      <c r="F80" s="36"/>
      <c r="G80" s="36"/>
      <c r="H80" s="36"/>
      <c r="I80" s="128"/>
      <c r="J80" s="36"/>
      <c r="K80" s="36"/>
      <c r="L80" s="40"/>
    </row>
    <row r="81" s="1" customFormat="1" ht="12" customHeight="1">
      <c r="B81" s="35"/>
      <c r="C81" s="29" t="s">
        <v>16</v>
      </c>
      <c r="D81" s="36"/>
      <c r="E81" s="36"/>
      <c r="F81" s="36"/>
      <c r="G81" s="36"/>
      <c r="H81" s="36"/>
      <c r="I81" s="128"/>
      <c r="J81" s="36"/>
      <c r="K81" s="36"/>
      <c r="L81" s="40"/>
    </row>
    <row r="82" s="1" customFormat="1" ht="15.02609" customHeight="1">
      <c r="B82" s="35"/>
      <c r="C82" s="36"/>
      <c r="D82" s="36"/>
      <c r="E82" s="156" t="str">
        <f>E7</f>
        <v>Oprava MK ul. Stradinská, Kostelec nad Orlicí, objekty vodohospodářské SO 301,302,303, řád B, stoka B</v>
      </c>
      <c r="F82" s="29"/>
      <c r="G82" s="29"/>
      <c r="H82" s="29"/>
      <c r="I82" s="128"/>
      <c r="J82" s="36"/>
      <c r="K82" s="36"/>
      <c r="L82" s="40"/>
    </row>
    <row r="83" s="1" customFormat="1" ht="12" customHeight="1">
      <c r="B83" s="35"/>
      <c r="C83" s="29" t="s">
        <v>84</v>
      </c>
      <c r="D83" s="36"/>
      <c r="E83" s="36"/>
      <c r="F83" s="36"/>
      <c r="G83" s="36"/>
      <c r="H83" s="36"/>
      <c r="I83" s="128"/>
      <c r="J83" s="36"/>
      <c r="K83" s="36"/>
      <c r="L83" s="40"/>
    </row>
    <row r="84" s="1" customFormat="1" ht="15.02609" customHeight="1">
      <c r="B84" s="35"/>
      <c r="C84" s="36"/>
      <c r="D84" s="36"/>
      <c r="E84" s="61" t="str">
        <f>E9</f>
        <v>MT2019-11-Stoka B - Stoka B</v>
      </c>
      <c r="F84" s="36"/>
      <c r="G84" s="36"/>
      <c r="H84" s="36"/>
      <c r="I84" s="128"/>
      <c r="J84" s="36"/>
      <c r="K84" s="36"/>
      <c r="L84" s="40"/>
    </row>
    <row r="85" s="1" customFormat="1" ht="6.96" customHeight="1">
      <c r="B85" s="35"/>
      <c r="C85" s="36"/>
      <c r="D85" s="36"/>
      <c r="E85" s="36"/>
      <c r="F85" s="36"/>
      <c r="G85" s="36"/>
      <c r="H85" s="36"/>
      <c r="I85" s="128"/>
      <c r="J85" s="36"/>
      <c r="K85" s="36"/>
      <c r="L85" s="40"/>
    </row>
    <row r="86" s="1" customFormat="1" ht="12" customHeight="1">
      <c r="B86" s="35"/>
      <c r="C86" s="29" t="s">
        <v>20</v>
      </c>
      <c r="D86" s="36"/>
      <c r="E86" s="36"/>
      <c r="F86" s="24" t="str">
        <f>F12</f>
        <v xml:space="preserve"> </v>
      </c>
      <c r="G86" s="36"/>
      <c r="H86" s="36"/>
      <c r="I86" s="130" t="s">
        <v>22</v>
      </c>
      <c r="J86" s="64" t="str">
        <f>IF(J12="","",J12)</f>
        <v>10. 9. 2019</v>
      </c>
      <c r="K86" s="36"/>
      <c r="L86" s="40"/>
    </row>
    <row r="87" s="1" customFormat="1" ht="6.96" customHeight="1">
      <c r="B87" s="35"/>
      <c r="C87" s="36"/>
      <c r="D87" s="36"/>
      <c r="E87" s="36"/>
      <c r="F87" s="36"/>
      <c r="G87" s="36"/>
      <c r="H87" s="36"/>
      <c r="I87" s="128"/>
      <c r="J87" s="36"/>
      <c r="K87" s="36"/>
      <c r="L87" s="40"/>
    </row>
    <row r="88" s="1" customFormat="1" ht="13.04348" customHeight="1">
      <c r="B88" s="35"/>
      <c r="C88" s="29" t="s">
        <v>24</v>
      </c>
      <c r="D88" s="36"/>
      <c r="E88" s="36"/>
      <c r="F88" s="24" t="str">
        <f>E15</f>
        <v>Město Kostelec nad Orlicí, Palackého náměstí 38</v>
      </c>
      <c r="G88" s="36"/>
      <c r="H88" s="36"/>
      <c r="I88" s="130" t="s">
        <v>30</v>
      </c>
      <c r="J88" s="33" t="str">
        <f>E21</f>
        <v>Lucie Brandová, DiS.</v>
      </c>
      <c r="K88" s="36"/>
      <c r="L88" s="40"/>
    </row>
    <row r="89" s="1" customFormat="1" ht="13.04348" customHeight="1">
      <c r="B89" s="35"/>
      <c r="C89" s="29" t="s">
        <v>28</v>
      </c>
      <c r="D89" s="36"/>
      <c r="E89" s="36"/>
      <c r="F89" s="24" t="str">
        <f>IF(E18="","",E18)</f>
        <v>Vyplň údaj</v>
      </c>
      <c r="G89" s="36"/>
      <c r="H89" s="36"/>
      <c r="I89" s="130" t="s">
        <v>33</v>
      </c>
      <c r="J89" s="33" t="str">
        <f>E24</f>
        <v xml:space="preserve"> </v>
      </c>
      <c r="K89" s="36"/>
      <c r="L89" s="40"/>
    </row>
    <row r="90" s="1" customFormat="1" ht="10.32" customHeight="1">
      <c r="B90" s="35"/>
      <c r="C90" s="36"/>
      <c r="D90" s="36"/>
      <c r="E90" s="36"/>
      <c r="F90" s="36"/>
      <c r="G90" s="36"/>
      <c r="H90" s="36"/>
      <c r="I90" s="128"/>
      <c r="J90" s="36"/>
      <c r="K90" s="36"/>
      <c r="L90" s="40"/>
    </row>
    <row r="91" s="9" customFormat="1" ht="29.28" customHeight="1">
      <c r="B91" s="176"/>
      <c r="C91" s="177" t="s">
        <v>101</v>
      </c>
      <c r="D91" s="178" t="s">
        <v>54</v>
      </c>
      <c r="E91" s="178" t="s">
        <v>50</v>
      </c>
      <c r="F91" s="178" t="s">
        <v>51</v>
      </c>
      <c r="G91" s="178" t="s">
        <v>102</v>
      </c>
      <c r="H91" s="178" t="s">
        <v>103</v>
      </c>
      <c r="I91" s="179" t="s">
        <v>104</v>
      </c>
      <c r="J91" s="180" t="s">
        <v>88</v>
      </c>
      <c r="K91" s="181" t="s">
        <v>105</v>
      </c>
      <c r="L91" s="182"/>
      <c r="M91" s="85" t="s">
        <v>1</v>
      </c>
      <c r="N91" s="86" t="s">
        <v>39</v>
      </c>
      <c r="O91" s="86" t="s">
        <v>106</v>
      </c>
      <c r="P91" s="86" t="s">
        <v>107</v>
      </c>
      <c r="Q91" s="86" t="s">
        <v>108</v>
      </c>
      <c r="R91" s="86" t="s">
        <v>109</v>
      </c>
      <c r="S91" s="86" t="s">
        <v>110</v>
      </c>
      <c r="T91" s="87" t="s">
        <v>111</v>
      </c>
    </row>
    <row r="92" s="1" customFormat="1" ht="22.8" customHeight="1">
      <c r="B92" s="35"/>
      <c r="C92" s="92" t="s">
        <v>112</v>
      </c>
      <c r="D92" s="36"/>
      <c r="E92" s="36"/>
      <c r="F92" s="36"/>
      <c r="G92" s="36"/>
      <c r="H92" s="36"/>
      <c r="I92" s="128"/>
      <c r="J92" s="183">
        <f>BK92</f>
        <v>0</v>
      </c>
      <c r="K92" s="36"/>
      <c r="L92" s="40"/>
      <c r="M92" s="88"/>
      <c r="N92" s="89"/>
      <c r="O92" s="89"/>
      <c r="P92" s="184">
        <f>P93+P244</f>
        <v>0</v>
      </c>
      <c r="Q92" s="89"/>
      <c r="R92" s="184">
        <f>R93+R244</f>
        <v>45.639765220000008</v>
      </c>
      <c r="S92" s="89"/>
      <c r="T92" s="185">
        <f>T93+T244</f>
        <v>2.9700000000000006</v>
      </c>
      <c r="AT92" s="14" t="s">
        <v>68</v>
      </c>
      <c r="AU92" s="14" t="s">
        <v>90</v>
      </c>
      <c r="BK92" s="186">
        <f>BK93+BK244</f>
        <v>0</v>
      </c>
    </row>
    <row r="93" s="10" customFormat="1" ht="25.92" customHeight="1">
      <c r="B93" s="187"/>
      <c r="C93" s="188"/>
      <c r="D93" s="189" t="s">
        <v>68</v>
      </c>
      <c r="E93" s="190" t="s">
        <v>113</v>
      </c>
      <c r="F93" s="190" t="s">
        <v>114</v>
      </c>
      <c r="G93" s="188"/>
      <c r="H93" s="188"/>
      <c r="I93" s="191"/>
      <c r="J93" s="192">
        <f>BK93</f>
        <v>0</v>
      </c>
      <c r="K93" s="188"/>
      <c r="L93" s="193"/>
      <c r="M93" s="194"/>
      <c r="N93" s="195"/>
      <c r="O93" s="195"/>
      <c r="P93" s="196">
        <f>P94+P161+P172+P179+P190+P225+P230+P239</f>
        <v>0</v>
      </c>
      <c r="Q93" s="195"/>
      <c r="R93" s="196">
        <f>R94+R161+R172+R179+R190+R225+R230+R239</f>
        <v>45.639765220000008</v>
      </c>
      <c r="S93" s="195"/>
      <c r="T93" s="197">
        <f>T94+T161+T172+T179+T190+T225+T230+T239</f>
        <v>2.9700000000000006</v>
      </c>
      <c r="AR93" s="198" t="s">
        <v>77</v>
      </c>
      <c r="AT93" s="199" t="s">
        <v>68</v>
      </c>
      <c r="AU93" s="199" t="s">
        <v>69</v>
      </c>
      <c r="AY93" s="198" t="s">
        <v>115</v>
      </c>
      <c r="BK93" s="200">
        <f>BK94+BK161+BK172+BK179+BK190+BK225+BK230+BK239</f>
        <v>0</v>
      </c>
    </row>
    <row r="94" s="10" customFormat="1" ht="22.8" customHeight="1">
      <c r="B94" s="187"/>
      <c r="C94" s="188"/>
      <c r="D94" s="189" t="s">
        <v>68</v>
      </c>
      <c r="E94" s="201" t="s">
        <v>77</v>
      </c>
      <c r="F94" s="201" t="s">
        <v>116</v>
      </c>
      <c r="G94" s="188"/>
      <c r="H94" s="188"/>
      <c r="I94" s="191"/>
      <c r="J94" s="202">
        <f>BK94</f>
        <v>0</v>
      </c>
      <c r="K94" s="188"/>
      <c r="L94" s="193"/>
      <c r="M94" s="194"/>
      <c r="N94" s="195"/>
      <c r="O94" s="195"/>
      <c r="P94" s="196">
        <f>SUM(P95:P160)</f>
        <v>0</v>
      </c>
      <c r="Q94" s="195"/>
      <c r="R94" s="196">
        <f>SUM(R95:R160)</f>
        <v>0.40677839999999998</v>
      </c>
      <c r="S94" s="195"/>
      <c r="T94" s="197">
        <f>SUM(T95:T160)</f>
        <v>0</v>
      </c>
      <c r="AR94" s="198" t="s">
        <v>77</v>
      </c>
      <c r="AT94" s="199" t="s">
        <v>68</v>
      </c>
      <c r="AU94" s="199" t="s">
        <v>77</v>
      </c>
      <c r="AY94" s="198" t="s">
        <v>115</v>
      </c>
      <c r="BK94" s="200">
        <f>SUM(BK95:BK160)</f>
        <v>0</v>
      </c>
    </row>
    <row r="95" s="1" customFormat="1" ht="15.02609" customHeight="1">
      <c r="B95" s="35"/>
      <c r="C95" s="203" t="s">
        <v>77</v>
      </c>
      <c r="D95" s="203" t="s">
        <v>117</v>
      </c>
      <c r="E95" s="204" t="s">
        <v>118</v>
      </c>
      <c r="F95" s="205" t="s">
        <v>119</v>
      </c>
      <c r="G95" s="206" t="s">
        <v>120</v>
      </c>
      <c r="H95" s="207">
        <v>25.920000000000002</v>
      </c>
      <c r="I95" s="208"/>
      <c r="J95" s="209">
        <f>ROUND(I95*H95,2)</f>
        <v>0</v>
      </c>
      <c r="K95" s="205" t="s">
        <v>121</v>
      </c>
      <c r="L95" s="40"/>
      <c r="M95" s="210" t="s">
        <v>1</v>
      </c>
      <c r="N95" s="211" t="s">
        <v>40</v>
      </c>
      <c r="O95" s="76"/>
      <c r="P95" s="212">
        <f>O95*H95</f>
        <v>0</v>
      </c>
      <c r="Q95" s="212">
        <v>0</v>
      </c>
      <c r="R95" s="212">
        <f>Q95*H95</f>
        <v>0</v>
      </c>
      <c r="S95" s="212">
        <v>0</v>
      </c>
      <c r="T95" s="213">
        <f>S95*H95</f>
        <v>0</v>
      </c>
      <c r="AR95" s="14" t="s">
        <v>122</v>
      </c>
      <c r="AT95" s="14" t="s">
        <v>117</v>
      </c>
      <c r="AU95" s="14" t="s">
        <v>79</v>
      </c>
      <c r="AY95" s="14" t="s">
        <v>115</v>
      </c>
      <c r="BE95" s="214">
        <f>IF(N95="základní",J95,0)</f>
        <v>0</v>
      </c>
      <c r="BF95" s="214">
        <f>IF(N95="snížená",J95,0)</f>
        <v>0</v>
      </c>
      <c r="BG95" s="214">
        <f>IF(N95="zákl. přenesená",J95,0)</f>
        <v>0</v>
      </c>
      <c r="BH95" s="214">
        <f>IF(N95="sníž. přenesená",J95,0)</f>
        <v>0</v>
      </c>
      <c r="BI95" s="214">
        <f>IF(N95="nulová",J95,0)</f>
        <v>0</v>
      </c>
      <c r="BJ95" s="14" t="s">
        <v>77</v>
      </c>
      <c r="BK95" s="214">
        <f>ROUND(I95*H95,2)</f>
        <v>0</v>
      </c>
      <c r="BL95" s="14" t="s">
        <v>122</v>
      </c>
      <c r="BM95" s="14" t="s">
        <v>443</v>
      </c>
    </row>
    <row r="96" s="11" customFormat="1">
      <c r="B96" s="215"/>
      <c r="C96" s="216"/>
      <c r="D96" s="217" t="s">
        <v>124</v>
      </c>
      <c r="E96" s="218" t="s">
        <v>1</v>
      </c>
      <c r="F96" s="219" t="s">
        <v>444</v>
      </c>
      <c r="G96" s="216"/>
      <c r="H96" s="220">
        <v>25.920000000000002</v>
      </c>
      <c r="I96" s="221"/>
      <c r="J96" s="216"/>
      <c r="K96" s="216"/>
      <c r="L96" s="222"/>
      <c r="M96" s="223"/>
      <c r="N96" s="224"/>
      <c r="O96" s="224"/>
      <c r="P96" s="224"/>
      <c r="Q96" s="224"/>
      <c r="R96" s="224"/>
      <c r="S96" s="224"/>
      <c r="T96" s="225"/>
      <c r="AT96" s="226" t="s">
        <v>124</v>
      </c>
      <c r="AU96" s="226" t="s">
        <v>79</v>
      </c>
      <c r="AV96" s="11" t="s">
        <v>79</v>
      </c>
      <c r="AW96" s="11" t="s">
        <v>32</v>
      </c>
      <c r="AX96" s="11" t="s">
        <v>77</v>
      </c>
      <c r="AY96" s="226" t="s">
        <v>115</v>
      </c>
    </row>
    <row r="97" s="1" customFormat="1" ht="15.02609" customHeight="1">
      <c r="B97" s="35"/>
      <c r="C97" s="203" t="s">
        <v>79</v>
      </c>
      <c r="D97" s="203" t="s">
        <v>117</v>
      </c>
      <c r="E97" s="204" t="s">
        <v>126</v>
      </c>
      <c r="F97" s="205" t="s">
        <v>127</v>
      </c>
      <c r="G97" s="206" t="s">
        <v>120</v>
      </c>
      <c r="H97" s="207">
        <v>199.65199999999999</v>
      </c>
      <c r="I97" s="208"/>
      <c r="J97" s="209">
        <f>ROUND(I97*H97,2)</f>
        <v>0</v>
      </c>
      <c r="K97" s="205" t="s">
        <v>121</v>
      </c>
      <c r="L97" s="40"/>
      <c r="M97" s="210" t="s">
        <v>1</v>
      </c>
      <c r="N97" s="211" t="s">
        <v>40</v>
      </c>
      <c r="O97" s="76"/>
      <c r="P97" s="212">
        <f>O97*H97</f>
        <v>0</v>
      </c>
      <c r="Q97" s="212">
        <v>0</v>
      </c>
      <c r="R97" s="212">
        <f>Q97*H97</f>
        <v>0</v>
      </c>
      <c r="S97" s="212">
        <v>0</v>
      </c>
      <c r="T97" s="213">
        <f>S97*H97</f>
        <v>0</v>
      </c>
      <c r="AR97" s="14" t="s">
        <v>122</v>
      </c>
      <c r="AT97" s="14" t="s">
        <v>117</v>
      </c>
      <c r="AU97" s="14" t="s">
        <v>79</v>
      </c>
      <c r="AY97" s="14" t="s">
        <v>115</v>
      </c>
      <c r="BE97" s="214">
        <f>IF(N97="základní",J97,0)</f>
        <v>0</v>
      </c>
      <c r="BF97" s="214">
        <f>IF(N97="snížená",J97,0)</f>
        <v>0</v>
      </c>
      <c r="BG97" s="214">
        <f>IF(N97="zákl. přenesená",J97,0)</f>
        <v>0</v>
      </c>
      <c r="BH97" s="214">
        <f>IF(N97="sníž. přenesená",J97,0)</f>
        <v>0</v>
      </c>
      <c r="BI97" s="214">
        <f>IF(N97="nulová",J97,0)</f>
        <v>0</v>
      </c>
      <c r="BJ97" s="14" t="s">
        <v>77</v>
      </c>
      <c r="BK97" s="214">
        <f>ROUND(I97*H97,2)</f>
        <v>0</v>
      </c>
      <c r="BL97" s="14" t="s">
        <v>122</v>
      </c>
      <c r="BM97" s="14" t="s">
        <v>445</v>
      </c>
    </row>
    <row r="98" s="11" customFormat="1">
      <c r="B98" s="215"/>
      <c r="C98" s="216"/>
      <c r="D98" s="217" t="s">
        <v>124</v>
      </c>
      <c r="E98" s="218" t="s">
        <v>1</v>
      </c>
      <c r="F98" s="219" t="s">
        <v>446</v>
      </c>
      <c r="G98" s="216"/>
      <c r="H98" s="220">
        <v>185.03999999999999</v>
      </c>
      <c r="I98" s="221"/>
      <c r="J98" s="216"/>
      <c r="K98" s="216"/>
      <c r="L98" s="222"/>
      <c r="M98" s="223"/>
      <c r="N98" s="224"/>
      <c r="O98" s="224"/>
      <c r="P98" s="224"/>
      <c r="Q98" s="224"/>
      <c r="R98" s="224"/>
      <c r="S98" s="224"/>
      <c r="T98" s="225"/>
      <c r="AT98" s="226" t="s">
        <v>124</v>
      </c>
      <c r="AU98" s="226" t="s">
        <v>79</v>
      </c>
      <c r="AV98" s="11" t="s">
        <v>79</v>
      </c>
      <c r="AW98" s="11" t="s">
        <v>32</v>
      </c>
      <c r="AX98" s="11" t="s">
        <v>69</v>
      </c>
      <c r="AY98" s="226" t="s">
        <v>115</v>
      </c>
    </row>
    <row r="99" s="11" customFormat="1">
      <c r="B99" s="215"/>
      <c r="C99" s="216"/>
      <c r="D99" s="217" t="s">
        <v>124</v>
      </c>
      <c r="E99" s="218" t="s">
        <v>1</v>
      </c>
      <c r="F99" s="219" t="s">
        <v>447</v>
      </c>
      <c r="G99" s="216"/>
      <c r="H99" s="220">
        <v>14.612</v>
      </c>
      <c r="I99" s="221"/>
      <c r="J99" s="216"/>
      <c r="K99" s="216"/>
      <c r="L99" s="222"/>
      <c r="M99" s="223"/>
      <c r="N99" s="224"/>
      <c r="O99" s="224"/>
      <c r="P99" s="224"/>
      <c r="Q99" s="224"/>
      <c r="R99" s="224"/>
      <c r="S99" s="224"/>
      <c r="T99" s="225"/>
      <c r="AT99" s="226" t="s">
        <v>124</v>
      </c>
      <c r="AU99" s="226" t="s">
        <v>79</v>
      </c>
      <c r="AV99" s="11" t="s">
        <v>79</v>
      </c>
      <c r="AW99" s="11" t="s">
        <v>32</v>
      </c>
      <c r="AX99" s="11" t="s">
        <v>69</v>
      </c>
      <c r="AY99" s="226" t="s">
        <v>115</v>
      </c>
    </row>
    <row r="100" s="12" customFormat="1">
      <c r="B100" s="227"/>
      <c r="C100" s="228"/>
      <c r="D100" s="217" t="s">
        <v>124</v>
      </c>
      <c r="E100" s="229" t="s">
        <v>1</v>
      </c>
      <c r="F100" s="230" t="s">
        <v>132</v>
      </c>
      <c r="G100" s="228"/>
      <c r="H100" s="231">
        <v>199.65199999999999</v>
      </c>
      <c r="I100" s="232"/>
      <c r="J100" s="228"/>
      <c r="K100" s="228"/>
      <c r="L100" s="233"/>
      <c r="M100" s="234"/>
      <c r="N100" s="235"/>
      <c r="O100" s="235"/>
      <c r="P100" s="235"/>
      <c r="Q100" s="235"/>
      <c r="R100" s="235"/>
      <c r="S100" s="235"/>
      <c r="T100" s="236"/>
      <c r="AT100" s="237" t="s">
        <v>124</v>
      </c>
      <c r="AU100" s="237" t="s">
        <v>79</v>
      </c>
      <c r="AV100" s="12" t="s">
        <v>122</v>
      </c>
      <c r="AW100" s="12" t="s">
        <v>32</v>
      </c>
      <c r="AX100" s="12" t="s">
        <v>77</v>
      </c>
      <c r="AY100" s="237" t="s">
        <v>115</v>
      </c>
    </row>
    <row r="101" s="1" customFormat="1" ht="15.02609" customHeight="1">
      <c r="B101" s="35"/>
      <c r="C101" s="203" t="s">
        <v>133</v>
      </c>
      <c r="D101" s="203" t="s">
        <v>117</v>
      </c>
      <c r="E101" s="204" t="s">
        <v>134</v>
      </c>
      <c r="F101" s="205" t="s">
        <v>135</v>
      </c>
      <c r="G101" s="206" t="s">
        <v>120</v>
      </c>
      <c r="H101" s="207">
        <v>199.65199999999999</v>
      </c>
      <c r="I101" s="208"/>
      <c r="J101" s="209">
        <f>ROUND(I101*H101,2)</f>
        <v>0</v>
      </c>
      <c r="K101" s="205" t="s">
        <v>121</v>
      </c>
      <c r="L101" s="40"/>
      <c r="M101" s="210" t="s">
        <v>1</v>
      </c>
      <c r="N101" s="211" t="s">
        <v>40</v>
      </c>
      <c r="O101" s="76"/>
      <c r="P101" s="212">
        <f>O101*H101</f>
        <v>0</v>
      </c>
      <c r="Q101" s="212">
        <v>0</v>
      </c>
      <c r="R101" s="212">
        <f>Q101*H101</f>
        <v>0</v>
      </c>
      <c r="S101" s="212">
        <v>0</v>
      </c>
      <c r="T101" s="213">
        <f>S101*H101</f>
        <v>0</v>
      </c>
      <c r="AR101" s="14" t="s">
        <v>122</v>
      </c>
      <c r="AT101" s="14" t="s">
        <v>117</v>
      </c>
      <c r="AU101" s="14" t="s">
        <v>79</v>
      </c>
      <c r="AY101" s="14" t="s">
        <v>115</v>
      </c>
      <c r="BE101" s="214">
        <f>IF(N101="základní",J101,0)</f>
        <v>0</v>
      </c>
      <c r="BF101" s="214">
        <f>IF(N101="snížená",J101,0)</f>
        <v>0</v>
      </c>
      <c r="BG101" s="214">
        <f>IF(N101="zákl. přenesená",J101,0)</f>
        <v>0</v>
      </c>
      <c r="BH101" s="214">
        <f>IF(N101="sníž. přenesená",J101,0)</f>
        <v>0</v>
      </c>
      <c r="BI101" s="214">
        <f>IF(N101="nulová",J101,0)</f>
        <v>0</v>
      </c>
      <c r="BJ101" s="14" t="s">
        <v>77</v>
      </c>
      <c r="BK101" s="214">
        <f>ROUND(I101*H101,2)</f>
        <v>0</v>
      </c>
      <c r="BL101" s="14" t="s">
        <v>122</v>
      </c>
      <c r="BM101" s="14" t="s">
        <v>448</v>
      </c>
    </row>
    <row r="102" s="11" customFormat="1">
      <c r="B102" s="215"/>
      <c r="C102" s="216"/>
      <c r="D102" s="217" t="s">
        <v>124</v>
      </c>
      <c r="E102" s="218" t="s">
        <v>1</v>
      </c>
      <c r="F102" s="219" t="s">
        <v>446</v>
      </c>
      <c r="G102" s="216"/>
      <c r="H102" s="220">
        <v>185.03999999999999</v>
      </c>
      <c r="I102" s="221"/>
      <c r="J102" s="216"/>
      <c r="K102" s="216"/>
      <c r="L102" s="222"/>
      <c r="M102" s="223"/>
      <c r="N102" s="224"/>
      <c r="O102" s="224"/>
      <c r="P102" s="224"/>
      <c r="Q102" s="224"/>
      <c r="R102" s="224"/>
      <c r="S102" s="224"/>
      <c r="T102" s="225"/>
      <c r="AT102" s="226" t="s">
        <v>124</v>
      </c>
      <c r="AU102" s="226" t="s">
        <v>79</v>
      </c>
      <c r="AV102" s="11" t="s">
        <v>79</v>
      </c>
      <c r="AW102" s="11" t="s">
        <v>32</v>
      </c>
      <c r="AX102" s="11" t="s">
        <v>69</v>
      </c>
      <c r="AY102" s="226" t="s">
        <v>115</v>
      </c>
    </row>
    <row r="103" s="11" customFormat="1">
      <c r="B103" s="215"/>
      <c r="C103" s="216"/>
      <c r="D103" s="217" t="s">
        <v>124</v>
      </c>
      <c r="E103" s="218" t="s">
        <v>1</v>
      </c>
      <c r="F103" s="219" t="s">
        <v>447</v>
      </c>
      <c r="G103" s="216"/>
      <c r="H103" s="220">
        <v>14.612</v>
      </c>
      <c r="I103" s="221"/>
      <c r="J103" s="216"/>
      <c r="K103" s="216"/>
      <c r="L103" s="222"/>
      <c r="M103" s="223"/>
      <c r="N103" s="224"/>
      <c r="O103" s="224"/>
      <c r="P103" s="224"/>
      <c r="Q103" s="224"/>
      <c r="R103" s="224"/>
      <c r="S103" s="224"/>
      <c r="T103" s="225"/>
      <c r="AT103" s="226" t="s">
        <v>124</v>
      </c>
      <c r="AU103" s="226" t="s">
        <v>79</v>
      </c>
      <c r="AV103" s="11" t="s">
        <v>79</v>
      </c>
      <c r="AW103" s="11" t="s">
        <v>32</v>
      </c>
      <c r="AX103" s="11" t="s">
        <v>69</v>
      </c>
      <c r="AY103" s="226" t="s">
        <v>115</v>
      </c>
    </row>
    <row r="104" s="12" customFormat="1">
      <c r="B104" s="227"/>
      <c r="C104" s="228"/>
      <c r="D104" s="217" t="s">
        <v>124</v>
      </c>
      <c r="E104" s="229" t="s">
        <v>1</v>
      </c>
      <c r="F104" s="230" t="s">
        <v>132</v>
      </c>
      <c r="G104" s="228"/>
      <c r="H104" s="231">
        <v>199.65199999999999</v>
      </c>
      <c r="I104" s="232"/>
      <c r="J104" s="228"/>
      <c r="K104" s="228"/>
      <c r="L104" s="233"/>
      <c r="M104" s="234"/>
      <c r="N104" s="235"/>
      <c r="O104" s="235"/>
      <c r="P104" s="235"/>
      <c r="Q104" s="235"/>
      <c r="R104" s="235"/>
      <c r="S104" s="235"/>
      <c r="T104" s="236"/>
      <c r="AT104" s="237" t="s">
        <v>124</v>
      </c>
      <c r="AU104" s="237" t="s">
        <v>79</v>
      </c>
      <c r="AV104" s="12" t="s">
        <v>122</v>
      </c>
      <c r="AW104" s="12" t="s">
        <v>32</v>
      </c>
      <c r="AX104" s="12" t="s">
        <v>77</v>
      </c>
      <c r="AY104" s="237" t="s">
        <v>115</v>
      </c>
    </row>
    <row r="105" s="1" customFormat="1" ht="15.02609" customHeight="1">
      <c r="B105" s="35"/>
      <c r="C105" s="203" t="s">
        <v>122</v>
      </c>
      <c r="D105" s="203" t="s">
        <v>117</v>
      </c>
      <c r="E105" s="204" t="s">
        <v>137</v>
      </c>
      <c r="F105" s="205" t="s">
        <v>138</v>
      </c>
      <c r="G105" s="206" t="s">
        <v>120</v>
      </c>
      <c r="H105" s="207">
        <v>199.65199999999999</v>
      </c>
      <c r="I105" s="208"/>
      <c r="J105" s="209">
        <f>ROUND(I105*H105,2)</f>
        <v>0</v>
      </c>
      <c r="K105" s="205" t="s">
        <v>121</v>
      </c>
      <c r="L105" s="40"/>
      <c r="M105" s="210" t="s">
        <v>1</v>
      </c>
      <c r="N105" s="211" t="s">
        <v>40</v>
      </c>
      <c r="O105" s="76"/>
      <c r="P105" s="212">
        <f>O105*H105</f>
        <v>0</v>
      </c>
      <c r="Q105" s="212">
        <v>0</v>
      </c>
      <c r="R105" s="212">
        <f>Q105*H105</f>
        <v>0</v>
      </c>
      <c r="S105" s="212">
        <v>0</v>
      </c>
      <c r="T105" s="213">
        <f>S105*H105</f>
        <v>0</v>
      </c>
      <c r="AR105" s="14" t="s">
        <v>122</v>
      </c>
      <c r="AT105" s="14" t="s">
        <v>117</v>
      </c>
      <c r="AU105" s="14" t="s">
        <v>79</v>
      </c>
      <c r="AY105" s="14" t="s">
        <v>115</v>
      </c>
      <c r="BE105" s="214">
        <f>IF(N105="základní",J105,0)</f>
        <v>0</v>
      </c>
      <c r="BF105" s="214">
        <f>IF(N105="snížená",J105,0)</f>
        <v>0</v>
      </c>
      <c r="BG105" s="214">
        <f>IF(N105="zákl. přenesená",J105,0)</f>
        <v>0</v>
      </c>
      <c r="BH105" s="214">
        <f>IF(N105="sníž. přenesená",J105,0)</f>
        <v>0</v>
      </c>
      <c r="BI105" s="214">
        <f>IF(N105="nulová",J105,0)</f>
        <v>0</v>
      </c>
      <c r="BJ105" s="14" t="s">
        <v>77</v>
      </c>
      <c r="BK105" s="214">
        <f>ROUND(I105*H105,2)</f>
        <v>0</v>
      </c>
      <c r="BL105" s="14" t="s">
        <v>122</v>
      </c>
      <c r="BM105" s="14" t="s">
        <v>449</v>
      </c>
    </row>
    <row r="106" s="11" customFormat="1">
      <c r="B106" s="215"/>
      <c r="C106" s="216"/>
      <c r="D106" s="217" t="s">
        <v>124</v>
      </c>
      <c r="E106" s="218" t="s">
        <v>1</v>
      </c>
      <c r="F106" s="219" t="s">
        <v>446</v>
      </c>
      <c r="G106" s="216"/>
      <c r="H106" s="220">
        <v>185.03999999999999</v>
      </c>
      <c r="I106" s="221"/>
      <c r="J106" s="216"/>
      <c r="K106" s="216"/>
      <c r="L106" s="222"/>
      <c r="M106" s="223"/>
      <c r="N106" s="224"/>
      <c r="O106" s="224"/>
      <c r="P106" s="224"/>
      <c r="Q106" s="224"/>
      <c r="R106" s="224"/>
      <c r="S106" s="224"/>
      <c r="T106" s="225"/>
      <c r="AT106" s="226" t="s">
        <v>124</v>
      </c>
      <c r="AU106" s="226" t="s">
        <v>79</v>
      </c>
      <c r="AV106" s="11" t="s">
        <v>79</v>
      </c>
      <c r="AW106" s="11" t="s">
        <v>32</v>
      </c>
      <c r="AX106" s="11" t="s">
        <v>69</v>
      </c>
      <c r="AY106" s="226" t="s">
        <v>115</v>
      </c>
    </row>
    <row r="107" s="11" customFormat="1">
      <c r="B107" s="215"/>
      <c r="C107" s="216"/>
      <c r="D107" s="217" t="s">
        <v>124</v>
      </c>
      <c r="E107" s="218" t="s">
        <v>1</v>
      </c>
      <c r="F107" s="219" t="s">
        <v>447</v>
      </c>
      <c r="G107" s="216"/>
      <c r="H107" s="220">
        <v>14.612</v>
      </c>
      <c r="I107" s="221"/>
      <c r="J107" s="216"/>
      <c r="K107" s="216"/>
      <c r="L107" s="222"/>
      <c r="M107" s="223"/>
      <c r="N107" s="224"/>
      <c r="O107" s="224"/>
      <c r="P107" s="224"/>
      <c r="Q107" s="224"/>
      <c r="R107" s="224"/>
      <c r="S107" s="224"/>
      <c r="T107" s="225"/>
      <c r="AT107" s="226" t="s">
        <v>124</v>
      </c>
      <c r="AU107" s="226" t="s">
        <v>79</v>
      </c>
      <c r="AV107" s="11" t="s">
        <v>79</v>
      </c>
      <c r="AW107" s="11" t="s">
        <v>32</v>
      </c>
      <c r="AX107" s="11" t="s">
        <v>69</v>
      </c>
      <c r="AY107" s="226" t="s">
        <v>115</v>
      </c>
    </row>
    <row r="108" s="12" customFormat="1">
      <c r="B108" s="227"/>
      <c r="C108" s="228"/>
      <c r="D108" s="217" t="s">
        <v>124</v>
      </c>
      <c r="E108" s="229" t="s">
        <v>1</v>
      </c>
      <c r="F108" s="230" t="s">
        <v>132</v>
      </c>
      <c r="G108" s="228"/>
      <c r="H108" s="231">
        <v>199.65199999999999</v>
      </c>
      <c r="I108" s="232"/>
      <c r="J108" s="228"/>
      <c r="K108" s="228"/>
      <c r="L108" s="233"/>
      <c r="M108" s="234"/>
      <c r="N108" s="235"/>
      <c r="O108" s="235"/>
      <c r="P108" s="235"/>
      <c r="Q108" s="235"/>
      <c r="R108" s="235"/>
      <c r="S108" s="235"/>
      <c r="T108" s="236"/>
      <c r="AT108" s="237" t="s">
        <v>124</v>
      </c>
      <c r="AU108" s="237" t="s">
        <v>79</v>
      </c>
      <c r="AV108" s="12" t="s">
        <v>122</v>
      </c>
      <c r="AW108" s="12" t="s">
        <v>32</v>
      </c>
      <c r="AX108" s="12" t="s">
        <v>77</v>
      </c>
      <c r="AY108" s="237" t="s">
        <v>115</v>
      </c>
    </row>
    <row r="109" s="1" customFormat="1" ht="15.02609" customHeight="1">
      <c r="B109" s="35"/>
      <c r="C109" s="203" t="s">
        <v>140</v>
      </c>
      <c r="D109" s="203" t="s">
        <v>117</v>
      </c>
      <c r="E109" s="204" t="s">
        <v>141</v>
      </c>
      <c r="F109" s="205" t="s">
        <v>142</v>
      </c>
      <c r="G109" s="206" t="s">
        <v>120</v>
      </c>
      <c r="H109" s="207">
        <v>199.65199999999999</v>
      </c>
      <c r="I109" s="208"/>
      <c r="J109" s="209">
        <f>ROUND(I109*H109,2)</f>
        <v>0</v>
      </c>
      <c r="K109" s="205" t="s">
        <v>121</v>
      </c>
      <c r="L109" s="40"/>
      <c r="M109" s="210" t="s">
        <v>1</v>
      </c>
      <c r="N109" s="211" t="s">
        <v>40</v>
      </c>
      <c r="O109" s="76"/>
      <c r="P109" s="212">
        <f>O109*H109</f>
        <v>0</v>
      </c>
      <c r="Q109" s="212">
        <v>0</v>
      </c>
      <c r="R109" s="212">
        <f>Q109*H109</f>
        <v>0</v>
      </c>
      <c r="S109" s="212">
        <v>0</v>
      </c>
      <c r="T109" s="213">
        <f>S109*H109</f>
        <v>0</v>
      </c>
      <c r="AR109" s="14" t="s">
        <v>122</v>
      </c>
      <c r="AT109" s="14" t="s">
        <v>117</v>
      </c>
      <c r="AU109" s="14" t="s">
        <v>79</v>
      </c>
      <c r="AY109" s="14" t="s">
        <v>115</v>
      </c>
      <c r="BE109" s="214">
        <f>IF(N109="základní",J109,0)</f>
        <v>0</v>
      </c>
      <c r="BF109" s="214">
        <f>IF(N109="snížená",J109,0)</f>
        <v>0</v>
      </c>
      <c r="BG109" s="214">
        <f>IF(N109="zákl. přenesená",J109,0)</f>
        <v>0</v>
      </c>
      <c r="BH109" s="214">
        <f>IF(N109="sníž. přenesená",J109,0)</f>
        <v>0</v>
      </c>
      <c r="BI109" s="214">
        <f>IF(N109="nulová",J109,0)</f>
        <v>0</v>
      </c>
      <c r="BJ109" s="14" t="s">
        <v>77</v>
      </c>
      <c r="BK109" s="214">
        <f>ROUND(I109*H109,2)</f>
        <v>0</v>
      </c>
      <c r="BL109" s="14" t="s">
        <v>122</v>
      </c>
      <c r="BM109" s="14" t="s">
        <v>450</v>
      </c>
    </row>
    <row r="110" s="11" customFormat="1">
      <c r="B110" s="215"/>
      <c r="C110" s="216"/>
      <c r="D110" s="217" t="s">
        <v>124</v>
      </c>
      <c r="E110" s="218" t="s">
        <v>1</v>
      </c>
      <c r="F110" s="219" t="s">
        <v>446</v>
      </c>
      <c r="G110" s="216"/>
      <c r="H110" s="220">
        <v>185.03999999999999</v>
      </c>
      <c r="I110" s="221"/>
      <c r="J110" s="216"/>
      <c r="K110" s="216"/>
      <c r="L110" s="222"/>
      <c r="M110" s="223"/>
      <c r="N110" s="224"/>
      <c r="O110" s="224"/>
      <c r="P110" s="224"/>
      <c r="Q110" s="224"/>
      <c r="R110" s="224"/>
      <c r="S110" s="224"/>
      <c r="T110" s="225"/>
      <c r="AT110" s="226" t="s">
        <v>124</v>
      </c>
      <c r="AU110" s="226" t="s">
        <v>79</v>
      </c>
      <c r="AV110" s="11" t="s">
        <v>79</v>
      </c>
      <c r="AW110" s="11" t="s">
        <v>32</v>
      </c>
      <c r="AX110" s="11" t="s">
        <v>69</v>
      </c>
      <c r="AY110" s="226" t="s">
        <v>115</v>
      </c>
    </row>
    <row r="111" s="11" customFormat="1">
      <c r="B111" s="215"/>
      <c r="C111" s="216"/>
      <c r="D111" s="217" t="s">
        <v>124</v>
      </c>
      <c r="E111" s="218" t="s">
        <v>1</v>
      </c>
      <c r="F111" s="219" t="s">
        <v>447</v>
      </c>
      <c r="G111" s="216"/>
      <c r="H111" s="220">
        <v>14.612</v>
      </c>
      <c r="I111" s="221"/>
      <c r="J111" s="216"/>
      <c r="K111" s="216"/>
      <c r="L111" s="222"/>
      <c r="M111" s="223"/>
      <c r="N111" s="224"/>
      <c r="O111" s="224"/>
      <c r="P111" s="224"/>
      <c r="Q111" s="224"/>
      <c r="R111" s="224"/>
      <c r="S111" s="224"/>
      <c r="T111" s="225"/>
      <c r="AT111" s="226" t="s">
        <v>124</v>
      </c>
      <c r="AU111" s="226" t="s">
        <v>79</v>
      </c>
      <c r="AV111" s="11" t="s">
        <v>79</v>
      </c>
      <c r="AW111" s="11" t="s">
        <v>32</v>
      </c>
      <c r="AX111" s="11" t="s">
        <v>69</v>
      </c>
      <c r="AY111" s="226" t="s">
        <v>115</v>
      </c>
    </row>
    <row r="112" s="12" customFormat="1">
      <c r="B112" s="227"/>
      <c r="C112" s="228"/>
      <c r="D112" s="217" t="s">
        <v>124</v>
      </c>
      <c r="E112" s="229" t="s">
        <v>1</v>
      </c>
      <c r="F112" s="230" t="s">
        <v>132</v>
      </c>
      <c r="G112" s="228"/>
      <c r="H112" s="231">
        <v>199.65199999999999</v>
      </c>
      <c r="I112" s="232"/>
      <c r="J112" s="228"/>
      <c r="K112" s="228"/>
      <c r="L112" s="233"/>
      <c r="M112" s="234"/>
      <c r="N112" s="235"/>
      <c r="O112" s="235"/>
      <c r="P112" s="235"/>
      <c r="Q112" s="235"/>
      <c r="R112" s="235"/>
      <c r="S112" s="235"/>
      <c r="T112" s="236"/>
      <c r="AT112" s="237" t="s">
        <v>124</v>
      </c>
      <c r="AU112" s="237" t="s">
        <v>79</v>
      </c>
      <c r="AV112" s="12" t="s">
        <v>122</v>
      </c>
      <c r="AW112" s="12" t="s">
        <v>32</v>
      </c>
      <c r="AX112" s="12" t="s">
        <v>77</v>
      </c>
      <c r="AY112" s="237" t="s">
        <v>115</v>
      </c>
    </row>
    <row r="113" s="1" customFormat="1" ht="15.02609" customHeight="1">
      <c r="B113" s="35"/>
      <c r="C113" s="203" t="s">
        <v>144</v>
      </c>
      <c r="D113" s="203" t="s">
        <v>117</v>
      </c>
      <c r="E113" s="204" t="s">
        <v>145</v>
      </c>
      <c r="F113" s="205" t="s">
        <v>146</v>
      </c>
      <c r="G113" s="206" t="s">
        <v>147</v>
      </c>
      <c r="H113" s="207">
        <v>484.25999999999999</v>
      </c>
      <c r="I113" s="208"/>
      <c r="J113" s="209">
        <f>ROUND(I113*H113,2)</f>
        <v>0</v>
      </c>
      <c r="K113" s="205" t="s">
        <v>121</v>
      </c>
      <c r="L113" s="40"/>
      <c r="M113" s="210" t="s">
        <v>1</v>
      </c>
      <c r="N113" s="211" t="s">
        <v>40</v>
      </c>
      <c r="O113" s="76"/>
      <c r="P113" s="212">
        <f>O113*H113</f>
        <v>0</v>
      </c>
      <c r="Q113" s="212">
        <v>0.00084000000000000003</v>
      </c>
      <c r="R113" s="212">
        <f>Q113*H113</f>
        <v>0.40677839999999998</v>
      </c>
      <c r="S113" s="212">
        <v>0</v>
      </c>
      <c r="T113" s="213">
        <f>S113*H113</f>
        <v>0</v>
      </c>
      <c r="AR113" s="14" t="s">
        <v>122</v>
      </c>
      <c r="AT113" s="14" t="s">
        <v>117</v>
      </c>
      <c r="AU113" s="14" t="s">
        <v>79</v>
      </c>
      <c r="AY113" s="14" t="s">
        <v>115</v>
      </c>
      <c r="BE113" s="214">
        <f>IF(N113="základní",J113,0)</f>
        <v>0</v>
      </c>
      <c r="BF113" s="214">
        <f>IF(N113="snížená",J113,0)</f>
        <v>0</v>
      </c>
      <c r="BG113" s="214">
        <f>IF(N113="zákl. přenesená",J113,0)</f>
        <v>0</v>
      </c>
      <c r="BH113" s="214">
        <f>IF(N113="sníž. přenesená",J113,0)</f>
        <v>0</v>
      </c>
      <c r="BI113" s="214">
        <f>IF(N113="nulová",J113,0)</f>
        <v>0</v>
      </c>
      <c r="BJ113" s="14" t="s">
        <v>77</v>
      </c>
      <c r="BK113" s="214">
        <f>ROUND(I113*H113,2)</f>
        <v>0</v>
      </c>
      <c r="BL113" s="14" t="s">
        <v>122</v>
      </c>
      <c r="BM113" s="14" t="s">
        <v>451</v>
      </c>
    </row>
    <row r="114" s="11" customFormat="1">
      <c r="B114" s="215"/>
      <c r="C114" s="216"/>
      <c r="D114" s="217" t="s">
        <v>124</v>
      </c>
      <c r="E114" s="218" t="s">
        <v>1</v>
      </c>
      <c r="F114" s="219" t="s">
        <v>452</v>
      </c>
      <c r="G114" s="216"/>
      <c r="H114" s="220">
        <v>411.19999999999999</v>
      </c>
      <c r="I114" s="221"/>
      <c r="J114" s="216"/>
      <c r="K114" s="216"/>
      <c r="L114" s="222"/>
      <c r="M114" s="223"/>
      <c r="N114" s="224"/>
      <c r="O114" s="224"/>
      <c r="P114" s="224"/>
      <c r="Q114" s="224"/>
      <c r="R114" s="224"/>
      <c r="S114" s="224"/>
      <c r="T114" s="225"/>
      <c r="AT114" s="226" t="s">
        <v>124</v>
      </c>
      <c r="AU114" s="226" t="s">
        <v>79</v>
      </c>
      <c r="AV114" s="11" t="s">
        <v>79</v>
      </c>
      <c r="AW114" s="11" t="s">
        <v>32</v>
      </c>
      <c r="AX114" s="11" t="s">
        <v>69</v>
      </c>
      <c r="AY114" s="226" t="s">
        <v>115</v>
      </c>
    </row>
    <row r="115" s="11" customFormat="1">
      <c r="B115" s="215"/>
      <c r="C115" s="216"/>
      <c r="D115" s="217" t="s">
        <v>124</v>
      </c>
      <c r="E115" s="218" t="s">
        <v>1</v>
      </c>
      <c r="F115" s="219" t="s">
        <v>453</v>
      </c>
      <c r="G115" s="216"/>
      <c r="H115" s="220">
        <v>73.060000000000002</v>
      </c>
      <c r="I115" s="221"/>
      <c r="J115" s="216"/>
      <c r="K115" s="216"/>
      <c r="L115" s="222"/>
      <c r="M115" s="223"/>
      <c r="N115" s="224"/>
      <c r="O115" s="224"/>
      <c r="P115" s="224"/>
      <c r="Q115" s="224"/>
      <c r="R115" s="224"/>
      <c r="S115" s="224"/>
      <c r="T115" s="225"/>
      <c r="AT115" s="226" t="s">
        <v>124</v>
      </c>
      <c r="AU115" s="226" t="s">
        <v>79</v>
      </c>
      <c r="AV115" s="11" t="s">
        <v>79</v>
      </c>
      <c r="AW115" s="11" t="s">
        <v>32</v>
      </c>
      <c r="AX115" s="11" t="s">
        <v>69</v>
      </c>
      <c r="AY115" s="226" t="s">
        <v>115</v>
      </c>
    </row>
    <row r="116" s="12" customFormat="1">
      <c r="B116" s="227"/>
      <c r="C116" s="228"/>
      <c r="D116" s="217" t="s">
        <v>124</v>
      </c>
      <c r="E116" s="229" t="s">
        <v>1</v>
      </c>
      <c r="F116" s="230" t="s">
        <v>132</v>
      </c>
      <c r="G116" s="228"/>
      <c r="H116" s="231">
        <v>484.25999999999999</v>
      </c>
      <c r="I116" s="232"/>
      <c r="J116" s="228"/>
      <c r="K116" s="228"/>
      <c r="L116" s="233"/>
      <c r="M116" s="234"/>
      <c r="N116" s="235"/>
      <c r="O116" s="235"/>
      <c r="P116" s="235"/>
      <c r="Q116" s="235"/>
      <c r="R116" s="235"/>
      <c r="S116" s="235"/>
      <c r="T116" s="236"/>
      <c r="AT116" s="237" t="s">
        <v>124</v>
      </c>
      <c r="AU116" s="237" t="s">
        <v>79</v>
      </c>
      <c r="AV116" s="12" t="s">
        <v>122</v>
      </c>
      <c r="AW116" s="12" t="s">
        <v>32</v>
      </c>
      <c r="AX116" s="12" t="s">
        <v>77</v>
      </c>
      <c r="AY116" s="237" t="s">
        <v>115</v>
      </c>
    </row>
    <row r="117" s="1" customFormat="1" ht="15.02609" customHeight="1">
      <c r="B117" s="35"/>
      <c r="C117" s="203" t="s">
        <v>152</v>
      </c>
      <c r="D117" s="203" t="s">
        <v>117</v>
      </c>
      <c r="E117" s="204" t="s">
        <v>153</v>
      </c>
      <c r="F117" s="205" t="s">
        <v>154</v>
      </c>
      <c r="G117" s="206" t="s">
        <v>147</v>
      </c>
      <c r="H117" s="207">
        <v>484.25999999999999</v>
      </c>
      <c r="I117" s="208"/>
      <c r="J117" s="209">
        <f>ROUND(I117*H117,2)</f>
        <v>0</v>
      </c>
      <c r="K117" s="205" t="s">
        <v>121</v>
      </c>
      <c r="L117" s="40"/>
      <c r="M117" s="210" t="s">
        <v>1</v>
      </c>
      <c r="N117" s="211" t="s">
        <v>40</v>
      </c>
      <c r="O117" s="76"/>
      <c r="P117" s="212">
        <f>O117*H117</f>
        <v>0</v>
      </c>
      <c r="Q117" s="212">
        <v>0</v>
      </c>
      <c r="R117" s="212">
        <f>Q117*H117</f>
        <v>0</v>
      </c>
      <c r="S117" s="212">
        <v>0</v>
      </c>
      <c r="T117" s="213">
        <f>S117*H117</f>
        <v>0</v>
      </c>
      <c r="AR117" s="14" t="s">
        <v>122</v>
      </c>
      <c r="AT117" s="14" t="s">
        <v>117</v>
      </c>
      <c r="AU117" s="14" t="s">
        <v>79</v>
      </c>
      <c r="AY117" s="14" t="s">
        <v>115</v>
      </c>
      <c r="BE117" s="214">
        <f>IF(N117="základní",J117,0)</f>
        <v>0</v>
      </c>
      <c r="BF117" s="214">
        <f>IF(N117="snížená",J117,0)</f>
        <v>0</v>
      </c>
      <c r="BG117" s="214">
        <f>IF(N117="zákl. přenesená",J117,0)</f>
        <v>0</v>
      </c>
      <c r="BH117" s="214">
        <f>IF(N117="sníž. přenesená",J117,0)</f>
        <v>0</v>
      </c>
      <c r="BI117" s="214">
        <f>IF(N117="nulová",J117,0)</f>
        <v>0</v>
      </c>
      <c r="BJ117" s="14" t="s">
        <v>77</v>
      </c>
      <c r="BK117" s="214">
        <f>ROUND(I117*H117,2)</f>
        <v>0</v>
      </c>
      <c r="BL117" s="14" t="s">
        <v>122</v>
      </c>
      <c r="BM117" s="14" t="s">
        <v>454</v>
      </c>
    </row>
    <row r="118" s="11" customFormat="1">
      <c r="B118" s="215"/>
      <c r="C118" s="216"/>
      <c r="D118" s="217" t="s">
        <v>124</v>
      </c>
      <c r="E118" s="218" t="s">
        <v>1</v>
      </c>
      <c r="F118" s="219" t="s">
        <v>452</v>
      </c>
      <c r="G118" s="216"/>
      <c r="H118" s="220">
        <v>411.19999999999999</v>
      </c>
      <c r="I118" s="221"/>
      <c r="J118" s="216"/>
      <c r="K118" s="216"/>
      <c r="L118" s="222"/>
      <c r="M118" s="223"/>
      <c r="N118" s="224"/>
      <c r="O118" s="224"/>
      <c r="P118" s="224"/>
      <c r="Q118" s="224"/>
      <c r="R118" s="224"/>
      <c r="S118" s="224"/>
      <c r="T118" s="225"/>
      <c r="AT118" s="226" t="s">
        <v>124</v>
      </c>
      <c r="AU118" s="226" t="s">
        <v>79</v>
      </c>
      <c r="AV118" s="11" t="s">
        <v>79</v>
      </c>
      <c r="AW118" s="11" t="s">
        <v>32</v>
      </c>
      <c r="AX118" s="11" t="s">
        <v>69</v>
      </c>
      <c r="AY118" s="226" t="s">
        <v>115</v>
      </c>
    </row>
    <row r="119" s="11" customFormat="1">
      <c r="B119" s="215"/>
      <c r="C119" s="216"/>
      <c r="D119" s="217" t="s">
        <v>124</v>
      </c>
      <c r="E119" s="218" t="s">
        <v>1</v>
      </c>
      <c r="F119" s="219" t="s">
        <v>453</v>
      </c>
      <c r="G119" s="216"/>
      <c r="H119" s="220">
        <v>73.060000000000002</v>
      </c>
      <c r="I119" s="221"/>
      <c r="J119" s="216"/>
      <c r="K119" s="216"/>
      <c r="L119" s="222"/>
      <c r="M119" s="223"/>
      <c r="N119" s="224"/>
      <c r="O119" s="224"/>
      <c r="P119" s="224"/>
      <c r="Q119" s="224"/>
      <c r="R119" s="224"/>
      <c r="S119" s="224"/>
      <c r="T119" s="225"/>
      <c r="AT119" s="226" t="s">
        <v>124</v>
      </c>
      <c r="AU119" s="226" t="s">
        <v>79</v>
      </c>
      <c r="AV119" s="11" t="s">
        <v>79</v>
      </c>
      <c r="AW119" s="11" t="s">
        <v>32</v>
      </c>
      <c r="AX119" s="11" t="s">
        <v>69</v>
      </c>
      <c r="AY119" s="226" t="s">
        <v>115</v>
      </c>
    </row>
    <row r="120" s="12" customFormat="1">
      <c r="B120" s="227"/>
      <c r="C120" s="228"/>
      <c r="D120" s="217" t="s">
        <v>124</v>
      </c>
      <c r="E120" s="229" t="s">
        <v>1</v>
      </c>
      <c r="F120" s="230" t="s">
        <v>132</v>
      </c>
      <c r="G120" s="228"/>
      <c r="H120" s="231">
        <v>484.25999999999999</v>
      </c>
      <c r="I120" s="232"/>
      <c r="J120" s="228"/>
      <c r="K120" s="228"/>
      <c r="L120" s="233"/>
      <c r="M120" s="234"/>
      <c r="N120" s="235"/>
      <c r="O120" s="235"/>
      <c r="P120" s="235"/>
      <c r="Q120" s="235"/>
      <c r="R120" s="235"/>
      <c r="S120" s="235"/>
      <c r="T120" s="236"/>
      <c r="AT120" s="237" t="s">
        <v>124</v>
      </c>
      <c r="AU120" s="237" t="s">
        <v>79</v>
      </c>
      <c r="AV120" s="12" t="s">
        <v>122</v>
      </c>
      <c r="AW120" s="12" t="s">
        <v>32</v>
      </c>
      <c r="AX120" s="12" t="s">
        <v>77</v>
      </c>
      <c r="AY120" s="237" t="s">
        <v>115</v>
      </c>
    </row>
    <row r="121" s="1" customFormat="1" ht="15.02609" customHeight="1">
      <c r="B121" s="35"/>
      <c r="C121" s="203" t="s">
        <v>156</v>
      </c>
      <c r="D121" s="203" t="s">
        <v>117</v>
      </c>
      <c r="E121" s="204" t="s">
        <v>157</v>
      </c>
      <c r="F121" s="205" t="s">
        <v>158</v>
      </c>
      <c r="G121" s="206" t="s">
        <v>120</v>
      </c>
      <c r="H121" s="207">
        <v>399.30399999999997</v>
      </c>
      <c r="I121" s="208"/>
      <c r="J121" s="209">
        <f>ROUND(I121*H121,2)</f>
        <v>0</v>
      </c>
      <c r="K121" s="205" t="s">
        <v>121</v>
      </c>
      <c r="L121" s="40"/>
      <c r="M121" s="210" t="s">
        <v>1</v>
      </c>
      <c r="N121" s="211" t="s">
        <v>40</v>
      </c>
      <c r="O121" s="76"/>
      <c r="P121" s="212">
        <f>O121*H121</f>
        <v>0</v>
      </c>
      <c r="Q121" s="212">
        <v>0</v>
      </c>
      <c r="R121" s="212">
        <f>Q121*H121</f>
        <v>0</v>
      </c>
      <c r="S121" s="212">
        <v>0</v>
      </c>
      <c r="T121" s="213">
        <f>S121*H121</f>
        <v>0</v>
      </c>
      <c r="AR121" s="14" t="s">
        <v>122</v>
      </c>
      <c r="AT121" s="14" t="s">
        <v>117</v>
      </c>
      <c r="AU121" s="14" t="s">
        <v>79</v>
      </c>
      <c r="AY121" s="14" t="s">
        <v>115</v>
      </c>
      <c r="BE121" s="214">
        <f>IF(N121="základní",J121,0)</f>
        <v>0</v>
      </c>
      <c r="BF121" s="214">
        <f>IF(N121="snížená",J121,0)</f>
        <v>0</v>
      </c>
      <c r="BG121" s="214">
        <f>IF(N121="zákl. přenesená",J121,0)</f>
        <v>0</v>
      </c>
      <c r="BH121" s="214">
        <f>IF(N121="sníž. přenesená",J121,0)</f>
        <v>0</v>
      </c>
      <c r="BI121" s="214">
        <f>IF(N121="nulová",J121,0)</f>
        <v>0</v>
      </c>
      <c r="BJ121" s="14" t="s">
        <v>77</v>
      </c>
      <c r="BK121" s="214">
        <f>ROUND(I121*H121,2)</f>
        <v>0</v>
      </c>
      <c r="BL121" s="14" t="s">
        <v>122</v>
      </c>
      <c r="BM121" s="14" t="s">
        <v>455</v>
      </c>
    </row>
    <row r="122" s="11" customFormat="1">
      <c r="B122" s="215"/>
      <c r="C122" s="216"/>
      <c r="D122" s="217" t="s">
        <v>124</v>
      </c>
      <c r="E122" s="218" t="s">
        <v>1</v>
      </c>
      <c r="F122" s="219" t="s">
        <v>456</v>
      </c>
      <c r="G122" s="216"/>
      <c r="H122" s="220">
        <v>370.07999999999998</v>
      </c>
      <c r="I122" s="221"/>
      <c r="J122" s="216"/>
      <c r="K122" s="216"/>
      <c r="L122" s="222"/>
      <c r="M122" s="223"/>
      <c r="N122" s="224"/>
      <c r="O122" s="224"/>
      <c r="P122" s="224"/>
      <c r="Q122" s="224"/>
      <c r="R122" s="224"/>
      <c r="S122" s="224"/>
      <c r="T122" s="225"/>
      <c r="AT122" s="226" t="s">
        <v>124</v>
      </c>
      <c r="AU122" s="226" t="s">
        <v>79</v>
      </c>
      <c r="AV122" s="11" t="s">
        <v>79</v>
      </c>
      <c r="AW122" s="11" t="s">
        <v>32</v>
      </c>
      <c r="AX122" s="11" t="s">
        <v>69</v>
      </c>
      <c r="AY122" s="226" t="s">
        <v>115</v>
      </c>
    </row>
    <row r="123" s="11" customFormat="1">
      <c r="B123" s="215"/>
      <c r="C123" s="216"/>
      <c r="D123" s="217" t="s">
        <v>124</v>
      </c>
      <c r="E123" s="218" t="s">
        <v>1</v>
      </c>
      <c r="F123" s="219" t="s">
        <v>457</v>
      </c>
      <c r="G123" s="216"/>
      <c r="H123" s="220">
        <v>29.224</v>
      </c>
      <c r="I123" s="221"/>
      <c r="J123" s="216"/>
      <c r="K123" s="216"/>
      <c r="L123" s="222"/>
      <c r="M123" s="223"/>
      <c r="N123" s="224"/>
      <c r="O123" s="224"/>
      <c r="P123" s="224"/>
      <c r="Q123" s="224"/>
      <c r="R123" s="224"/>
      <c r="S123" s="224"/>
      <c r="T123" s="225"/>
      <c r="AT123" s="226" t="s">
        <v>124</v>
      </c>
      <c r="AU123" s="226" t="s">
        <v>79</v>
      </c>
      <c r="AV123" s="11" t="s">
        <v>79</v>
      </c>
      <c r="AW123" s="11" t="s">
        <v>32</v>
      </c>
      <c r="AX123" s="11" t="s">
        <v>69</v>
      </c>
      <c r="AY123" s="226" t="s">
        <v>115</v>
      </c>
    </row>
    <row r="124" s="12" customFormat="1">
      <c r="B124" s="227"/>
      <c r="C124" s="228"/>
      <c r="D124" s="217" t="s">
        <v>124</v>
      </c>
      <c r="E124" s="229" t="s">
        <v>1</v>
      </c>
      <c r="F124" s="230" t="s">
        <v>132</v>
      </c>
      <c r="G124" s="228"/>
      <c r="H124" s="231">
        <v>399.30399999999997</v>
      </c>
      <c r="I124" s="232"/>
      <c r="J124" s="228"/>
      <c r="K124" s="228"/>
      <c r="L124" s="233"/>
      <c r="M124" s="234"/>
      <c r="N124" s="235"/>
      <c r="O124" s="235"/>
      <c r="P124" s="235"/>
      <c r="Q124" s="235"/>
      <c r="R124" s="235"/>
      <c r="S124" s="235"/>
      <c r="T124" s="236"/>
      <c r="AT124" s="237" t="s">
        <v>124</v>
      </c>
      <c r="AU124" s="237" t="s">
        <v>79</v>
      </c>
      <c r="AV124" s="12" t="s">
        <v>122</v>
      </c>
      <c r="AW124" s="12" t="s">
        <v>32</v>
      </c>
      <c r="AX124" s="12" t="s">
        <v>77</v>
      </c>
      <c r="AY124" s="237" t="s">
        <v>115</v>
      </c>
    </row>
    <row r="125" s="1" customFormat="1" ht="15.02609" customHeight="1">
      <c r="B125" s="35"/>
      <c r="C125" s="203" t="s">
        <v>163</v>
      </c>
      <c r="D125" s="203" t="s">
        <v>117</v>
      </c>
      <c r="E125" s="204" t="s">
        <v>164</v>
      </c>
      <c r="F125" s="205" t="s">
        <v>165</v>
      </c>
      <c r="G125" s="206" t="s">
        <v>120</v>
      </c>
      <c r="H125" s="207">
        <v>399.30399999999997</v>
      </c>
      <c r="I125" s="208"/>
      <c r="J125" s="209">
        <f>ROUND(I125*H125,2)</f>
        <v>0</v>
      </c>
      <c r="K125" s="205" t="s">
        <v>121</v>
      </c>
      <c r="L125" s="40"/>
      <c r="M125" s="210" t="s">
        <v>1</v>
      </c>
      <c r="N125" s="211" t="s">
        <v>40</v>
      </c>
      <c r="O125" s="76"/>
      <c r="P125" s="212">
        <f>O125*H125</f>
        <v>0</v>
      </c>
      <c r="Q125" s="212">
        <v>0</v>
      </c>
      <c r="R125" s="212">
        <f>Q125*H125</f>
        <v>0</v>
      </c>
      <c r="S125" s="212">
        <v>0</v>
      </c>
      <c r="T125" s="213">
        <f>S125*H125</f>
        <v>0</v>
      </c>
      <c r="AR125" s="14" t="s">
        <v>122</v>
      </c>
      <c r="AT125" s="14" t="s">
        <v>117</v>
      </c>
      <c r="AU125" s="14" t="s">
        <v>79</v>
      </c>
      <c r="AY125" s="14" t="s">
        <v>115</v>
      </c>
      <c r="BE125" s="214">
        <f>IF(N125="základní",J125,0)</f>
        <v>0</v>
      </c>
      <c r="BF125" s="214">
        <f>IF(N125="snížená",J125,0)</f>
        <v>0</v>
      </c>
      <c r="BG125" s="214">
        <f>IF(N125="zákl. přenesená",J125,0)</f>
        <v>0</v>
      </c>
      <c r="BH125" s="214">
        <f>IF(N125="sníž. přenesená",J125,0)</f>
        <v>0</v>
      </c>
      <c r="BI125" s="214">
        <f>IF(N125="nulová",J125,0)</f>
        <v>0</v>
      </c>
      <c r="BJ125" s="14" t="s">
        <v>77</v>
      </c>
      <c r="BK125" s="214">
        <f>ROUND(I125*H125,2)</f>
        <v>0</v>
      </c>
      <c r="BL125" s="14" t="s">
        <v>122</v>
      </c>
      <c r="BM125" s="14" t="s">
        <v>458</v>
      </c>
    </row>
    <row r="126" s="11" customFormat="1">
      <c r="B126" s="215"/>
      <c r="C126" s="216"/>
      <c r="D126" s="217" t="s">
        <v>124</v>
      </c>
      <c r="E126" s="218" t="s">
        <v>1</v>
      </c>
      <c r="F126" s="219" t="s">
        <v>456</v>
      </c>
      <c r="G126" s="216"/>
      <c r="H126" s="220">
        <v>370.07999999999998</v>
      </c>
      <c r="I126" s="221"/>
      <c r="J126" s="216"/>
      <c r="K126" s="216"/>
      <c r="L126" s="222"/>
      <c r="M126" s="223"/>
      <c r="N126" s="224"/>
      <c r="O126" s="224"/>
      <c r="P126" s="224"/>
      <c r="Q126" s="224"/>
      <c r="R126" s="224"/>
      <c r="S126" s="224"/>
      <c r="T126" s="225"/>
      <c r="AT126" s="226" t="s">
        <v>124</v>
      </c>
      <c r="AU126" s="226" t="s">
        <v>79</v>
      </c>
      <c r="AV126" s="11" t="s">
        <v>79</v>
      </c>
      <c r="AW126" s="11" t="s">
        <v>32</v>
      </c>
      <c r="AX126" s="11" t="s">
        <v>69</v>
      </c>
      <c r="AY126" s="226" t="s">
        <v>115</v>
      </c>
    </row>
    <row r="127" s="11" customFormat="1">
      <c r="B127" s="215"/>
      <c r="C127" s="216"/>
      <c r="D127" s="217" t="s">
        <v>124</v>
      </c>
      <c r="E127" s="218" t="s">
        <v>1</v>
      </c>
      <c r="F127" s="219" t="s">
        <v>457</v>
      </c>
      <c r="G127" s="216"/>
      <c r="H127" s="220">
        <v>29.224</v>
      </c>
      <c r="I127" s="221"/>
      <c r="J127" s="216"/>
      <c r="K127" s="216"/>
      <c r="L127" s="222"/>
      <c r="M127" s="223"/>
      <c r="N127" s="224"/>
      <c r="O127" s="224"/>
      <c r="P127" s="224"/>
      <c r="Q127" s="224"/>
      <c r="R127" s="224"/>
      <c r="S127" s="224"/>
      <c r="T127" s="225"/>
      <c r="AT127" s="226" t="s">
        <v>124</v>
      </c>
      <c r="AU127" s="226" t="s">
        <v>79</v>
      </c>
      <c r="AV127" s="11" t="s">
        <v>79</v>
      </c>
      <c r="AW127" s="11" t="s">
        <v>32</v>
      </c>
      <c r="AX127" s="11" t="s">
        <v>69</v>
      </c>
      <c r="AY127" s="226" t="s">
        <v>115</v>
      </c>
    </row>
    <row r="128" s="12" customFormat="1">
      <c r="B128" s="227"/>
      <c r="C128" s="228"/>
      <c r="D128" s="217" t="s">
        <v>124</v>
      </c>
      <c r="E128" s="229" t="s">
        <v>1</v>
      </c>
      <c r="F128" s="230" t="s">
        <v>132</v>
      </c>
      <c r="G128" s="228"/>
      <c r="H128" s="231">
        <v>399.30399999999997</v>
      </c>
      <c r="I128" s="232"/>
      <c r="J128" s="228"/>
      <c r="K128" s="228"/>
      <c r="L128" s="233"/>
      <c r="M128" s="234"/>
      <c r="N128" s="235"/>
      <c r="O128" s="235"/>
      <c r="P128" s="235"/>
      <c r="Q128" s="235"/>
      <c r="R128" s="235"/>
      <c r="S128" s="235"/>
      <c r="T128" s="236"/>
      <c r="AT128" s="237" t="s">
        <v>124</v>
      </c>
      <c r="AU128" s="237" t="s">
        <v>79</v>
      </c>
      <c r="AV128" s="12" t="s">
        <v>122</v>
      </c>
      <c r="AW128" s="12" t="s">
        <v>32</v>
      </c>
      <c r="AX128" s="12" t="s">
        <v>77</v>
      </c>
      <c r="AY128" s="237" t="s">
        <v>115</v>
      </c>
    </row>
    <row r="129" s="1" customFormat="1" ht="15.02609" customHeight="1">
      <c r="B129" s="35"/>
      <c r="C129" s="203" t="s">
        <v>167</v>
      </c>
      <c r="D129" s="203" t="s">
        <v>117</v>
      </c>
      <c r="E129" s="204" t="s">
        <v>168</v>
      </c>
      <c r="F129" s="205" t="s">
        <v>169</v>
      </c>
      <c r="G129" s="206" t="s">
        <v>120</v>
      </c>
      <c r="H129" s="207">
        <v>399.30399999999997</v>
      </c>
      <c r="I129" s="208"/>
      <c r="J129" s="209">
        <f>ROUND(I129*H129,2)</f>
        <v>0</v>
      </c>
      <c r="K129" s="205" t="s">
        <v>121</v>
      </c>
      <c r="L129" s="40"/>
      <c r="M129" s="210" t="s">
        <v>1</v>
      </c>
      <c r="N129" s="211" t="s">
        <v>40</v>
      </c>
      <c r="O129" s="76"/>
      <c r="P129" s="212">
        <f>O129*H129</f>
        <v>0</v>
      </c>
      <c r="Q129" s="212">
        <v>0</v>
      </c>
      <c r="R129" s="212">
        <f>Q129*H129</f>
        <v>0</v>
      </c>
      <c r="S129" s="212">
        <v>0</v>
      </c>
      <c r="T129" s="213">
        <f>S129*H129</f>
        <v>0</v>
      </c>
      <c r="AR129" s="14" t="s">
        <v>122</v>
      </c>
      <c r="AT129" s="14" t="s">
        <v>117</v>
      </c>
      <c r="AU129" s="14" t="s">
        <v>79</v>
      </c>
      <c r="AY129" s="14" t="s">
        <v>115</v>
      </c>
      <c r="BE129" s="214">
        <f>IF(N129="základní",J129,0)</f>
        <v>0</v>
      </c>
      <c r="BF129" s="214">
        <f>IF(N129="snížená",J129,0)</f>
        <v>0</v>
      </c>
      <c r="BG129" s="214">
        <f>IF(N129="zákl. přenesená",J129,0)</f>
        <v>0</v>
      </c>
      <c r="BH129" s="214">
        <f>IF(N129="sníž. přenesená",J129,0)</f>
        <v>0</v>
      </c>
      <c r="BI129" s="214">
        <f>IF(N129="nulová",J129,0)</f>
        <v>0</v>
      </c>
      <c r="BJ129" s="14" t="s">
        <v>77</v>
      </c>
      <c r="BK129" s="214">
        <f>ROUND(I129*H129,2)</f>
        <v>0</v>
      </c>
      <c r="BL129" s="14" t="s">
        <v>122</v>
      </c>
      <c r="BM129" s="14" t="s">
        <v>459</v>
      </c>
    </row>
    <row r="130" s="11" customFormat="1">
      <c r="B130" s="215"/>
      <c r="C130" s="216"/>
      <c r="D130" s="217" t="s">
        <v>124</v>
      </c>
      <c r="E130" s="218" t="s">
        <v>1</v>
      </c>
      <c r="F130" s="219" t="s">
        <v>456</v>
      </c>
      <c r="G130" s="216"/>
      <c r="H130" s="220">
        <v>370.07999999999998</v>
      </c>
      <c r="I130" s="221"/>
      <c r="J130" s="216"/>
      <c r="K130" s="216"/>
      <c r="L130" s="222"/>
      <c r="M130" s="223"/>
      <c r="N130" s="224"/>
      <c r="O130" s="224"/>
      <c r="P130" s="224"/>
      <c r="Q130" s="224"/>
      <c r="R130" s="224"/>
      <c r="S130" s="224"/>
      <c r="T130" s="225"/>
      <c r="AT130" s="226" t="s">
        <v>124</v>
      </c>
      <c r="AU130" s="226" t="s">
        <v>79</v>
      </c>
      <c r="AV130" s="11" t="s">
        <v>79</v>
      </c>
      <c r="AW130" s="11" t="s">
        <v>32</v>
      </c>
      <c r="AX130" s="11" t="s">
        <v>69</v>
      </c>
      <c r="AY130" s="226" t="s">
        <v>115</v>
      </c>
    </row>
    <row r="131" s="11" customFormat="1">
      <c r="B131" s="215"/>
      <c r="C131" s="216"/>
      <c r="D131" s="217" t="s">
        <v>124</v>
      </c>
      <c r="E131" s="218" t="s">
        <v>1</v>
      </c>
      <c r="F131" s="219" t="s">
        <v>457</v>
      </c>
      <c r="G131" s="216"/>
      <c r="H131" s="220">
        <v>29.224</v>
      </c>
      <c r="I131" s="221"/>
      <c r="J131" s="216"/>
      <c r="K131" s="216"/>
      <c r="L131" s="222"/>
      <c r="M131" s="223"/>
      <c r="N131" s="224"/>
      <c r="O131" s="224"/>
      <c r="P131" s="224"/>
      <c r="Q131" s="224"/>
      <c r="R131" s="224"/>
      <c r="S131" s="224"/>
      <c r="T131" s="225"/>
      <c r="AT131" s="226" t="s">
        <v>124</v>
      </c>
      <c r="AU131" s="226" t="s">
        <v>79</v>
      </c>
      <c r="AV131" s="11" t="s">
        <v>79</v>
      </c>
      <c r="AW131" s="11" t="s">
        <v>32</v>
      </c>
      <c r="AX131" s="11" t="s">
        <v>69</v>
      </c>
      <c r="AY131" s="226" t="s">
        <v>115</v>
      </c>
    </row>
    <row r="132" s="12" customFormat="1">
      <c r="B132" s="227"/>
      <c r="C132" s="228"/>
      <c r="D132" s="217" t="s">
        <v>124</v>
      </c>
      <c r="E132" s="229" t="s">
        <v>1</v>
      </c>
      <c r="F132" s="230" t="s">
        <v>132</v>
      </c>
      <c r="G132" s="228"/>
      <c r="H132" s="231">
        <v>399.30399999999997</v>
      </c>
      <c r="I132" s="232"/>
      <c r="J132" s="228"/>
      <c r="K132" s="228"/>
      <c r="L132" s="233"/>
      <c r="M132" s="234"/>
      <c r="N132" s="235"/>
      <c r="O132" s="235"/>
      <c r="P132" s="235"/>
      <c r="Q132" s="235"/>
      <c r="R132" s="235"/>
      <c r="S132" s="235"/>
      <c r="T132" s="236"/>
      <c r="AT132" s="237" t="s">
        <v>124</v>
      </c>
      <c r="AU132" s="237" t="s">
        <v>79</v>
      </c>
      <c r="AV132" s="12" t="s">
        <v>122</v>
      </c>
      <c r="AW132" s="12" t="s">
        <v>32</v>
      </c>
      <c r="AX132" s="12" t="s">
        <v>77</v>
      </c>
      <c r="AY132" s="237" t="s">
        <v>115</v>
      </c>
    </row>
    <row r="133" s="1" customFormat="1" ht="15.02609" customHeight="1">
      <c r="B133" s="35"/>
      <c r="C133" s="203" t="s">
        <v>171</v>
      </c>
      <c r="D133" s="203" t="s">
        <v>117</v>
      </c>
      <c r="E133" s="204" t="s">
        <v>172</v>
      </c>
      <c r="F133" s="205" t="s">
        <v>173</v>
      </c>
      <c r="G133" s="206" t="s">
        <v>120</v>
      </c>
      <c r="H133" s="207">
        <v>399.30399999999997</v>
      </c>
      <c r="I133" s="208"/>
      <c r="J133" s="209">
        <f>ROUND(I133*H133,2)</f>
        <v>0</v>
      </c>
      <c r="K133" s="205" t="s">
        <v>121</v>
      </c>
      <c r="L133" s="40"/>
      <c r="M133" s="210" t="s">
        <v>1</v>
      </c>
      <c r="N133" s="211" t="s">
        <v>40</v>
      </c>
      <c r="O133" s="76"/>
      <c r="P133" s="212">
        <f>O133*H133</f>
        <v>0</v>
      </c>
      <c r="Q133" s="212">
        <v>0</v>
      </c>
      <c r="R133" s="212">
        <f>Q133*H133</f>
        <v>0</v>
      </c>
      <c r="S133" s="212">
        <v>0</v>
      </c>
      <c r="T133" s="213">
        <f>S133*H133</f>
        <v>0</v>
      </c>
      <c r="AR133" s="14" t="s">
        <v>122</v>
      </c>
      <c r="AT133" s="14" t="s">
        <v>117</v>
      </c>
      <c r="AU133" s="14" t="s">
        <v>79</v>
      </c>
      <c r="AY133" s="14" t="s">
        <v>115</v>
      </c>
      <c r="BE133" s="214">
        <f>IF(N133="základní",J133,0)</f>
        <v>0</v>
      </c>
      <c r="BF133" s="214">
        <f>IF(N133="snížená",J133,0)</f>
        <v>0</v>
      </c>
      <c r="BG133" s="214">
        <f>IF(N133="zákl. přenesená",J133,0)</f>
        <v>0</v>
      </c>
      <c r="BH133" s="214">
        <f>IF(N133="sníž. přenesená",J133,0)</f>
        <v>0</v>
      </c>
      <c r="BI133" s="214">
        <f>IF(N133="nulová",J133,0)</f>
        <v>0</v>
      </c>
      <c r="BJ133" s="14" t="s">
        <v>77</v>
      </c>
      <c r="BK133" s="214">
        <f>ROUND(I133*H133,2)</f>
        <v>0</v>
      </c>
      <c r="BL133" s="14" t="s">
        <v>122</v>
      </c>
      <c r="BM133" s="14" t="s">
        <v>460</v>
      </c>
    </row>
    <row r="134" s="11" customFormat="1">
      <c r="B134" s="215"/>
      <c r="C134" s="216"/>
      <c r="D134" s="217" t="s">
        <v>124</v>
      </c>
      <c r="E134" s="218" t="s">
        <v>1</v>
      </c>
      <c r="F134" s="219" t="s">
        <v>456</v>
      </c>
      <c r="G134" s="216"/>
      <c r="H134" s="220">
        <v>370.07999999999998</v>
      </c>
      <c r="I134" s="221"/>
      <c r="J134" s="216"/>
      <c r="K134" s="216"/>
      <c r="L134" s="222"/>
      <c r="M134" s="223"/>
      <c r="N134" s="224"/>
      <c r="O134" s="224"/>
      <c r="P134" s="224"/>
      <c r="Q134" s="224"/>
      <c r="R134" s="224"/>
      <c r="S134" s="224"/>
      <c r="T134" s="225"/>
      <c r="AT134" s="226" t="s">
        <v>124</v>
      </c>
      <c r="AU134" s="226" t="s">
        <v>79</v>
      </c>
      <c r="AV134" s="11" t="s">
        <v>79</v>
      </c>
      <c r="AW134" s="11" t="s">
        <v>32</v>
      </c>
      <c r="AX134" s="11" t="s">
        <v>69</v>
      </c>
      <c r="AY134" s="226" t="s">
        <v>115</v>
      </c>
    </row>
    <row r="135" s="11" customFormat="1">
      <c r="B135" s="215"/>
      <c r="C135" s="216"/>
      <c r="D135" s="217" t="s">
        <v>124</v>
      </c>
      <c r="E135" s="218" t="s">
        <v>1</v>
      </c>
      <c r="F135" s="219" t="s">
        <v>457</v>
      </c>
      <c r="G135" s="216"/>
      <c r="H135" s="220">
        <v>29.224</v>
      </c>
      <c r="I135" s="221"/>
      <c r="J135" s="216"/>
      <c r="K135" s="216"/>
      <c r="L135" s="222"/>
      <c r="M135" s="223"/>
      <c r="N135" s="224"/>
      <c r="O135" s="224"/>
      <c r="P135" s="224"/>
      <c r="Q135" s="224"/>
      <c r="R135" s="224"/>
      <c r="S135" s="224"/>
      <c r="T135" s="225"/>
      <c r="AT135" s="226" t="s">
        <v>124</v>
      </c>
      <c r="AU135" s="226" t="s">
        <v>79</v>
      </c>
      <c r="AV135" s="11" t="s">
        <v>79</v>
      </c>
      <c r="AW135" s="11" t="s">
        <v>32</v>
      </c>
      <c r="AX135" s="11" t="s">
        <v>69</v>
      </c>
      <c r="AY135" s="226" t="s">
        <v>115</v>
      </c>
    </row>
    <row r="136" s="12" customFormat="1">
      <c r="B136" s="227"/>
      <c r="C136" s="228"/>
      <c r="D136" s="217" t="s">
        <v>124</v>
      </c>
      <c r="E136" s="229" t="s">
        <v>1</v>
      </c>
      <c r="F136" s="230" t="s">
        <v>132</v>
      </c>
      <c r="G136" s="228"/>
      <c r="H136" s="231">
        <v>399.30399999999997</v>
      </c>
      <c r="I136" s="232"/>
      <c r="J136" s="228"/>
      <c r="K136" s="228"/>
      <c r="L136" s="233"/>
      <c r="M136" s="234"/>
      <c r="N136" s="235"/>
      <c r="O136" s="235"/>
      <c r="P136" s="235"/>
      <c r="Q136" s="235"/>
      <c r="R136" s="235"/>
      <c r="S136" s="235"/>
      <c r="T136" s="236"/>
      <c r="AT136" s="237" t="s">
        <v>124</v>
      </c>
      <c r="AU136" s="237" t="s">
        <v>79</v>
      </c>
      <c r="AV136" s="12" t="s">
        <v>122</v>
      </c>
      <c r="AW136" s="12" t="s">
        <v>32</v>
      </c>
      <c r="AX136" s="12" t="s">
        <v>77</v>
      </c>
      <c r="AY136" s="237" t="s">
        <v>115</v>
      </c>
    </row>
    <row r="137" s="1" customFormat="1" ht="15.02609" customHeight="1">
      <c r="B137" s="35"/>
      <c r="C137" s="203" t="s">
        <v>175</v>
      </c>
      <c r="D137" s="203" t="s">
        <v>117</v>
      </c>
      <c r="E137" s="204" t="s">
        <v>176</v>
      </c>
      <c r="F137" s="205" t="s">
        <v>177</v>
      </c>
      <c r="G137" s="206" t="s">
        <v>120</v>
      </c>
      <c r="H137" s="207">
        <v>399.30399999999997</v>
      </c>
      <c r="I137" s="208"/>
      <c r="J137" s="209">
        <f>ROUND(I137*H137,2)</f>
        <v>0</v>
      </c>
      <c r="K137" s="205" t="s">
        <v>121</v>
      </c>
      <c r="L137" s="40"/>
      <c r="M137" s="210" t="s">
        <v>1</v>
      </c>
      <c r="N137" s="211" t="s">
        <v>40</v>
      </c>
      <c r="O137" s="76"/>
      <c r="P137" s="212">
        <f>O137*H137</f>
        <v>0</v>
      </c>
      <c r="Q137" s="212">
        <v>0</v>
      </c>
      <c r="R137" s="212">
        <f>Q137*H137</f>
        <v>0</v>
      </c>
      <c r="S137" s="212">
        <v>0</v>
      </c>
      <c r="T137" s="213">
        <f>S137*H137</f>
        <v>0</v>
      </c>
      <c r="AR137" s="14" t="s">
        <v>122</v>
      </c>
      <c r="AT137" s="14" t="s">
        <v>117</v>
      </c>
      <c r="AU137" s="14" t="s">
        <v>79</v>
      </c>
      <c r="AY137" s="14" t="s">
        <v>115</v>
      </c>
      <c r="BE137" s="214">
        <f>IF(N137="základní",J137,0)</f>
        <v>0</v>
      </c>
      <c r="BF137" s="214">
        <f>IF(N137="snížená",J137,0)</f>
        <v>0</v>
      </c>
      <c r="BG137" s="214">
        <f>IF(N137="zákl. přenesená",J137,0)</f>
        <v>0</v>
      </c>
      <c r="BH137" s="214">
        <f>IF(N137="sníž. přenesená",J137,0)</f>
        <v>0</v>
      </c>
      <c r="BI137" s="214">
        <f>IF(N137="nulová",J137,0)</f>
        <v>0</v>
      </c>
      <c r="BJ137" s="14" t="s">
        <v>77</v>
      </c>
      <c r="BK137" s="214">
        <f>ROUND(I137*H137,2)</f>
        <v>0</v>
      </c>
      <c r="BL137" s="14" t="s">
        <v>122</v>
      </c>
      <c r="BM137" s="14" t="s">
        <v>461</v>
      </c>
    </row>
    <row r="138" s="11" customFormat="1">
      <c r="B138" s="215"/>
      <c r="C138" s="216"/>
      <c r="D138" s="217" t="s">
        <v>124</v>
      </c>
      <c r="E138" s="218" t="s">
        <v>1</v>
      </c>
      <c r="F138" s="219" t="s">
        <v>456</v>
      </c>
      <c r="G138" s="216"/>
      <c r="H138" s="220">
        <v>370.07999999999998</v>
      </c>
      <c r="I138" s="221"/>
      <c r="J138" s="216"/>
      <c r="K138" s="216"/>
      <c r="L138" s="222"/>
      <c r="M138" s="223"/>
      <c r="N138" s="224"/>
      <c r="O138" s="224"/>
      <c r="P138" s="224"/>
      <c r="Q138" s="224"/>
      <c r="R138" s="224"/>
      <c r="S138" s="224"/>
      <c r="T138" s="225"/>
      <c r="AT138" s="226" t="s">
        <v>124</v>
      </c>
      <c r="AU138" s="226" t="s">
        <v>79</v>
      </c>
      <c r="AV138" s="11" t="s">
        <v>79</v>
      </c>
      <c r="AW138" s="11" t="s">
        <v>32</v>
      </c>
      <c r="AX138" s="11" t="s">
        <v>69</v>
      </c>
      <c r="AY138" s="226" t="s">
        <v>115</v>
      </c>
    </row>
    <row r="139" s="11" customFormat="1">
      <c r="B139" s="215"/>
      <c r="C139" s="216"/>
      <c r="D139" s="217" t="s">
        <v>124</v>
      </c>
      <c r="E139" s="218" t="s">
        <v>1</v>
      </c>
      <c r="F139" s="219" t="s">
        <v>457</v>
      </c>
      <c r="G139" s="216"/>
      <c r="H139" s="220">
        <v>29.224</v>
      </c>
      <c r="I139" s="221"/>
      <c r="J139" s="216"/>
      <c r="K139" s="216"/>
      <c r="L139" s="222"/>
      <c r="M139" s="223"/>
      <c r="N139" s="224"/>
      <c r="O139" s="224"/>
      <c r="P139" s="224"/>
      <c r="Q139" s="224"/>
      <c r="R139" s="224"/>
      <c r="S139" s="224"/>
      <c r="T139" s="225"/>
      <c r="AT139" s="226" t="s">
        <v>124</v>
      </c>
      <c r="AU139" s="226" t="s">
        <v>79</v>
      </c>
      <c r="AV139" s="11" t="s">
        <v>79</v>
      </c>
      <c r="AW139" s="11" t="s">
        <v>32</v>
      </c>
      <c r="AX139" s="11" t="s">
        <v>69</v>
      </c>
      <c r="AY139" s="226" t="s">
        <v>115</v>
      </c>
    </row>
    <row r="140" s="12" customFormat="1">
      <c r="B140" s="227"/>
      <c r="C140" s="228"/>
      <c r="D140" s="217" t="s">
        <v>124</v>
      </c>
      <c r="E140" s="229" t="s">
        <v>1</v>
      </c>
      <c r="F140" s="230" t="s">
        <v>132</v>
      </c>
      <c r="G140" s="228"/>
      <c r="H140" s="231">
        <v>399.30399999999997</v>
      </c>
      <c r="I140" s="232"/>
      <c r="J140" s="228"/>
      <c r="K140" s="228"/>
      <c r="L140" s="233"/>
      <c r="M140" s="234"/>
      <c r="N140" s="235"/>
      <c r="O140" s="235"/>
      <c r="P140" s="235"/>
      <c r="Q140" s="235"/>
      <c r="R140" s="235"/>
      <c r="S140" s="235"/>
      <c r="T140" s="236"/>
      <c r="AT140" s="237" t="s">
        <v>124</v>
      </c>
      <c r="AU140" s="237" t="s">
        <v>79</v>
      </c>
      <c r="AV140" s="12" t="s">
        <v>122</v>
      </c>
      <c r="AW140" s="12" t="s">
        <v>32</v>
      </c>
      <c r="AX140" s="12" t="s">
        <v>77</v>
      </c>
      <c r="AY140" s="237" t="s">
        <v>115</v>
      </c>
    </row>
    <row r="141" s="1" customFormat="1" ht="15.02609" customHeight="1">
      <c r="B141" s="35"/>
      <c r="C141" s="203" t="s">
        <v>179</v>
      </c>
      <c r="D141" s="203" t="s">
        <v>117</v>
      </c>
      <c r="E141" s="204" t="s">
        <v>180</v>
      </c>
      <c r="F141" s="205" t="s">
        <v>181</v>
      </c>
      <c r="G141" s="206" t="s">
        <v>182</v>
      </c>
      <c r="H141" s="207">
        <v>798.60799999999995</v>
      </c>
      <c r="I141" s="208"/>
      <c r="J141" s="209">
        <f>ROUND(I141*H141,2)</f>
        <v>0</v>
      </c>
      <c r="K141" s="205" t="s">
        <v>121</v>
      </c>
      <c r="L141" s="40"/>
      <c r="M141" s="210" t="s">
        <v>1</v>
      </c>
      <c r="N141" s="211" t="s">
        <v>40</v>
      </c>
      <c r="O141" s="76"/>
      <c r="P141" s="212">
        <f>O141*H141</f>
        <v>0</v>
      </c>
      <c r="Q141" s="212">
        <v>0</v>
      </c>
      <c r="R141" s="212">
        <f>Q141*H141</f>
        <v>0</v>
      </c>
      <c r="S141" s="212">
        <v>0</v>
      </c>
      <c r="T141" s="213">
        <f>S141*H141</f>
        <v>0</v>
      </c>
      <c r="AR141" s="14" t="s">
        <v>122</v>
      </c>
      <c r="AT141" s="14" t="s">
        <v>117</v>
      </c>
      <c r="AU141" s="14" t="s">
        <v>79</v>
      </c>
      <c r="AY141" s="14" t="s">
        <v>115</v>
      </c>
      <c r="BE141" s="214">
        <f>IF(N141="základní",J141,0)</f>
        <v>0</v>
      </c>
      <c r="BF141" s="214">
        <f>IF(N141="snížená",J141,0)</f>
        <v>0</v>
      </c>
      <c r="BG141" s="214">
        <f>IF(N141="zákl. přenesená",J141,0)</f>
        <v>0</v>
      </c>
      <c r="BH141" s="214">
        <f>IF(N141="sníž. přenesená",J141,0)</f>
        <v>0</v>
      </c>
      <c r="BI141" s="214">
        <f>IF(N141="nulová",J141,0)</f>
        <v>0</v>
      </c>
      <c r="BJ141" s="14" t="s">
        <v>77</v>
      </c>
      <c r="BK141" s="214">
        <f>ROUND(I141*H141,2)</f>
        <v>0</v>
      </c>
      <c r="BL141" s="14" t="s">
        <v>122</v>
      </c>
      <c r="BM141" s="14" t="s">
        <v>462</v>
      </c>
    </row>
    <row r="142" s="11" customFormat="1">
      <c r="B142" s="215"/>
      <c r="C142" s="216"/>
      <c r="D142" s="217" t="s">
        <v>124</v>
      </c>
      <c r="E142" s="218" t="s">
        <v>1</v>
      </c>
      <c r="F142" s="219" t="s">
        <v>463</v>
      </c>
      <c r="G142" s="216"/>
      <c r="H142" s="220">
        <v>740.15999999999997</v>
      </c>
      <c r="I142" s="221"/>
      <c r="J142" s="216"/>
      <c r="K142" s="216"/>
      <c r="L142" s="222"/>
      <c r="M142" s="223"/>
      <c r="N142" s="224"/>
      <c r="O142" s="224"/>
      <c r="P142" s="224"/>
      <c r="Q142" s="224"/>
      <c r="R142" s="224"/>
      <c r="S142" s="224"/>
      <c r="T142" s="225"/>
      <c r="AT142" s="226" t="s">
        <v>124</v>
      </c>
      <c r="AU142" s="226" t="s">
        <v>79</v>
      </c>
      <c r="AV142" s="11" t="s">
        <v>79</v>
      </c>
      <c r="AW142" s="11" t="s">
        <v>32</v>
      </c>
      <c r="AX142" s="11" t="s">
        <v>69</v>
      </c>
      <c r="AY142" s="226" t="s">
        <v>115</v>
      </c>
    </row>
    <row r="143" s="11" customFormat="1">
      <c r="B143" s="215"/>
      <c r="C143" s="216"/>
      <c r="D143" s="217" t="s">
        <v>124</v>
      </c>
      <c r="E143" s="218" t="s">
        <v>1</v>
      </c>
      <c r="F143" s="219" t="s">
        <v>464</v>
      </c>
      <c r="G143" s="216"/>
      <c r="H143" s="220">
        <v>58.448</v>
      </c>
      <c r="I143" s="221"/>
      <c r="J143" s="216"/>
      <c r="K143" s="216"/>
      <c r="L143" s="222"/>
      <c r="M143" s="223"/>
      <c r="N143" s="224"/>
      <c r="O143" s="224"/>
      <c r="P143" s="224"/>
      <c r="Q143" s="224"/>
      <c r="R143" s="224"/>
      <c r="S143" s="224"/>
      <c r="T143" s="225"/>
      <c r="AT143" s="226" t="s">
        <v>124</v>
      </c>
      <c r="AU143" s="226" t="s">
        <v>79</v>
      </c>
      <c r="AV143" s="11" t="s">
        <v>79</v>
      </c>
      <c r="AW143" s="11" t="s">
        <v>32</v>
      </c>
      <c r="AX143" s="11" t="s">
        <v>69</v>
      </c>
      <c r="AY143" s="226" t="s">
        <v>115</v>
      </c>
    </row>
    <row r="144" s="12" customFormat="1">
      <c r="B144" s="227"/>
      <c r="C144" s="228"/>
      <c r="D144" s="217" t="s">
        <v>124</v>
      </c>
      <c r="E144" s="229" t="s">
        <v>1</v>
      </c>
      <c r="F144" s="230" t="s">
        <v>132</v>
      </c>
      <c r="G144" s="228"/>
      <c r="H144" s="231">
        <v>798.60799999999995</v>
      </c>
      <c r="I144" s="232"/>
      <c r="J144" s="228"/>
      <c r="K144" s="228"/>
      <c r="L144" s="233"/>
      <c r="M144" s="234"/>
      <c r="N144" s="235"/>
      <c r="O144" s="235"/>
      <c r="P144" s="235"/>
      <c r="Q144" s="235"/>
      <c r="R144" s="235"/>
      <c r="S144" s="235"/>
      <c r="T144" s="236"/>
      <c r="AT144" s="237" t="s">
        <v>124</v>
      </c>
      <c r="AU144" s="237" t="s">
        <v>79</v>
      </c>
      <c r="AV144" s="12" t="s">
        <v>122</v>
      </c>
      <c r="AW144" s="12" t="s">
        <v>32</v>
      </c>
      <c r="AX144" s="12" t="s">
        <v>77</v>
      </c>
      <c r="AY144" s="237" t="s">
        <v>115</v>
      </c>
    </row>
    <row r="145" s="1" customFormat="1" ht="15.02609" customHeight="1">
      <c r="B145" s="35"/>
      <c r="C145" s="203" t="s">
        <v>187</v>
      </c>
      <c r="D145" s="203" t="s">
        <v>117</v>
      </c>
      <c r="E145" s="204" t="s">
        <v>188</v>
      </c>
      <c r="F145" s="205" t="s">
        <v>189</v>
      </c>
      <c r="G145" s="206" t="s">
        <v>120</v>
      </c>
      <c r="H145" s="207">
        <v>223.90600000000001</v>
      </c>
      <c r="I145" s="208"/>
      <c r="J145" s="209">
        <f>ROUND(I145*H145,2)</f>
        <v>0</v>
      </c>
      <c r="K145" s="205" t="s">
        <v>121</v>
      </c>
      <c r="L145" s="40"/>
      <c r="M145" s="210" t="s">
        <v>1</v>
      </c>
      <c r="N145" s="211" t="s">
        <v>40</v>
      </c>
      <c r="O145" s="76"/>
      <c r="P145" s="212">
        <f>O145*H145</f>
        <v>0</v>
      </c>
      <c r="Q145" s="212">
        <v>0</v>
      </c>
      <c r="R145" s="212">
        <f>Q145*H145</f>
        <v>0</v>
      </c>
      <c r="S145" s="212">
        <v>0</v>
      </c>
      <c r="T145" s="213">
        <f>S145*H145</f>
        <v>0</v>
      </c>
      <c r="AR145" s="14" t="s">
        <v>122</v>
      </c>
      <c r="AT145" s="14" t="s">
        <v>117</v>
      </c>
      <c r="AU145" s="14" t="s">
        <v>79</v>
      </c>
      <c r="AY145" s="14" t="s">
        <v>115</v>
      </c>
      <c r="BE145" s="214">
        <f>IF(N145="základní",J145,0)</f>
        <v>0</v>
      </c>
      <c r="BF145" s="214">
        <f>IF(N145="snížená",J145,0)</f>
        <v>0</v>
      </c>
      <c r="BG145" s="214">
        <f>IF(N145="zákl. přenesená",J145,0)</f>
        <v>0</v>
      </c>
      <c r="BH145" s="214">
        <f>IF(N145="sníž. přenesená",J145,0)</f>
        <v>0</v>
      </c>
      <c r="BI145" s="214">
        <f>IF(N145="nulová",J145,0)</f>
        <v>0</v>
      </c>
      <c r="BJ145" s="14" t="s">
        <v>77</v>
      </c>
      <c r="BK145" s="214">
        <f>ROUND(I145*H145,2)</f>
        <v>0</v>
      </c>
      <c r="BL145" s="14" t="s">
        <v>122</v>
      </c>
      <c r="BM145" s="14" t="s">
        <v>465</v>
      </c>
    </row>
    <row r="146" s="11" customFormat="1">
      <c r="B146" s="215"/>
      <c r="C146" s="216"/>
      <c r="D146" s="217" t="s">
        <v>124</v>
      </c>
      <c r="E146" s="218" t="s">
        <v>1</v>
      </c>
      <c r="F146" s="219" t="s">
        <v>466</v>
      </c>
      <c r="G146" s="216"/>
      <c r="H146" s="220">
        <v>208.16999999999999</v>
      </c>
      <c r="I146" s="221"/>
      <c r="J146" s="216"/>
      <c r="K146" s="216"/>
      <c r="L146" s="222"/>
      <c r="M146" s="223"/>
      <c r="N146" s="224"/>
      <c r="O146" s="224"/>
      <c r="P146" s="224"/>
      <c r="Q146" s="224"/>
      <c r="R146" s="224"/>
      <c r="S146" s="224"/>
      <c r="T146" s="225"/>
      <c r="AT146" s="226" t="s">
        <v>124</v>
      </c>
      <c r="AU146" s="226" t="s">
        <v>79</v>
      </c>
      <c r="AV146" s="11" t="s">
        <v>79</v>
      </c>
      <c r="AW146" s="11" t="s">
        <v>32</v>
      </c>
      <c r="AX146" s="11" t="s">
        <v>69</v>
      </c>
      <c r="AY146" s="226" t="s">
        <v>115</v>
      </c>
    </row>
    <row r="147" s="11" customFormat="1">
      <c r="B147" s="215"/>
      <c r="C147" s="216"/>
      <c r="D147" s="217" t="s">
        <v>124</v>
      </c>
      <c r="E147" s="218" t="s">
        <v>1</v>
      </c>
      <c r="F147" s="219" t="s">
        <v>467</v>
      </c>
      <c r="G147" s="216"/>
      <c r="H147" s="220">
        <v>15.736000000000001</v>
      </c>
      <c r="I147" s="221"/>
      <c r="J147" s="216"/>
      <c r="K147" s="216"/>
      <c r="L147" s="222"/>
      <c r="M147" s="223"/>
      <c r="N147" s="224"/>
      <c r="O147" s="224"/>
      <c r="P147" s="224"/>
      <c r="Q147" s="224"/>
      <c r="R147" s="224"/>
      <c r="S147" s="224"/>
      <c r="T147" s="225"/>
      <c r="AT147" s="226" t="s">
        <v>124</v>
      </c>
      <c r="AU147" s="226" t="s">
        <v>79</v>
      </c>
      <c r="AV147" s="11" t="s">
        <v>79</v>
      </c>
      <c r="AW147" s="11" t="s">
        <v>32</v>
      </c>
      <c r="AX147" s="11" t="s">
        <v>69</v>
      </c>
      <c r="AY147" s="226" t="s">
        <v>115</v>
      </c>
    </row>
    <row r="148" s="12" customFormat="1">
      <c r="B148" s="227"/>
      <c r="C148" s="228"/>
      <c r="D148" s="217" t="s">
        <v>124</v>
      </c>
      <c r="E148" s="229" t="s">
        <v>1</v>
      </c>
      <c r="F148" s="230" t="s">
        <v>132</v>
      </c>
      <c r="G148" s="228"/>
      <c r="H148" s="231">
        <v>223.90600000000001</v>
      </c>
      <c r="I148" s="232"/>
      <c r="J148" s="228"/>
      <c r="K148" s="228"/>
      <c r="L148" s="233"/>
      <c r="M148" s="234"/>
      <c r="N148" s="235"/>
      <c r="O148" s="235"/>
      <c r="P148" s="235"/>
      <c r="Q148" s="235"/>
      <c r="R148" s="235"/>
      <c r="S148" s="235"/>
      <c r="T148" s="236"/>
      <c r="AT148" s="237" t="s">
        <v>124</v>
      </c>
      <c r="AU148" s="237" t="s">
        <v>79</v>
      </c>
      <c r="AV148" s="12" t="s">
        <v>122</v>
      </c>
      <c r="AW148" s="12" t="s">
        <v>32</v>
      </c>
      <c r="AX148" s="12" t="s">
        <v>77</v>
      </c>
      <c r="AY148" s="237" t="s">
        <v>115</v>
      </c>
    </row>
    <row r="149" s="1" customFormat="1" ht="15.02609" customHeight="1">
      <c r="B149" s="35"/>
      <c r="C149" s="238" t="s">
        <v>8</v>
      </c>
      <c r="D149" s="238" t="s">
        <v>194</v>
      </c>
      <c r="E149" s="239" t="s">
        <v>195</v>
      </c>
      <c r="F149" s="240" t="s">
        <v>196</v>
      </c>
      <c r="G149" s="241" t="s">
        <v>182</v>
      </c>
      <c r="H149" s="242">
        <v>447.81200000000001</v>
      </c>
      <c r="I149" s="243"/>
      <c r="J149" s="244">
        <f>ROUND(I149*H149,2)</f>
        <v>0</v>
      </c>
      <c r="K149" s="240" t="s">
        <v>121</v>
      </c>
      <c r="L149" s="245"/>
      <c r="M149" s="246" t="s">
        <v>1</v>
      </c>
      <c r="N149" s="247" t="s">
        <v>40</v>
      </c>
      <c r="O149" s="76"/>
      <c r="P149" s="212">
        <f>O149*H149</f>
        <v>0</v>
      </c>
      <c r="Q149" s="212">
        <v>0</v>
      </c>
      <c r="R149" s="212">
        <f>Q149*H149</f>
        <v>0</v>
      </c>
      <c r="S149" s="212">
        <v>0</v>
      </c>
      <c r="T149" s="213">
        <f>S149*H149</f>
        <v>0</v>
      </c>
      <c r="AR149" s="14" t="s">
        <v>156</v>
      </c>
      <c r="AT149" s="14" t="s">
        <v>194</v>
      </c>
      <c r="AU149" s="14" t="s">
        <v>79</v>
      </c>
      <c r="AY149" s="14" t="s">
        <v>115</v>
      </c>
      <c r="BE149" s="214">
        <f>IF(N149="základní",J149,0)</f>
        <v>0</v>
      </c>
      <c r="BF149" s="214">
        <f>IF(N149="snížená",J149,0)</f>
        <v>0</v>
      </c>
      <c r="BG149" s="214">
        <f>IF(N149="zákl. přenesená",J149,0)</f>
        <v>0</v>
      </c>
      <c r="BH149" s="214">
        <f>IF(N149="sníž. přenesená",J149,0)</f>
        <v>0</v>
      </c>
      <c r="BI149" s="214">
        <f>IF(N149="nulová",J149,0)</f>
        <v>0</v>
      </c>
      <c r="BJ149" s="14" t="s">
        <v>77</v>
      </c>
      <c r="BK149" s="214">
        <f>ROUND(I149*H149,2)</f>
        <v>0</v>
      </c>
      <c r="BL149" s="14" t="s">
        <v>122</v>
      </c>
      <c r="BM149" s="14" t="s">
        <v>468</v>
      </c>
    </row>
    <row r="150" s="11" customFormat="1">
      <c r="B150" s="215"/>
      <c r="C150" s="216"/>
      <c r="D150" s="217" t="s">
        <v>124</v>
      </c>
      <c r="E150" s="218" t="s">
        <v>1</v>
      </c>
      <c r="F150" s="219" t="s">
        <v>469</v>
      </c>
      <c r="G150" s="216"/>
      <c r="H150" s="220">
        <v>416.33999999999998</v>
      </c>
      <c r="I150" s="221"/>
      <c r="J150" s="216"/>
      <c r="K150" s="216"/>
      <c r="L150" s="222"/>
      <c r="M150" s="223"/>
      <c r="N150" s="224"/>
      <c r="O150" s="224"/>
      <c r="P150" s="224"/>
      <c r="Q150" s="224"/>
      <c r="R150" s="224"/>
      <c r="S150" s="224"/>
      <c r="T150" s="225"/>
      <c r="AT150" s="226" t="s">
        <v>124</v>
      </c>
      <c r="AU150" s="226" t="s">
        <v>79</v>
      </c>
      <c r="AV150" s="11" t="s">
        <v>79</v>
      </c>
      <c r="AW150" s="11" t="s">
        <v>32</v>
      </c>
      <c r="AX150" s="11" t="s">
        <v>69</v>
      </c>
      <c r="AY150" s="226" t="s">
        <v>115</v>
      </c>
    </row>
    <row r="151" s="11" customFormat="1">
      <c r="B151" s="215"/>
      <c r="C151" s="216"/>
      <c r="D151" s="217" t="s">
        <v>124</v>
      </c>
      <c r="E151" s="218" t="s">
        <v>1</v>
      </c>
      <c r="F151" s="219" t="s">
        <v>470</v>
      </c>
      <c r="G151" s="216"/>
      <c r="H151" s="220">
        <v>31.472000000000001</v>
      </c>
      <c r="I151" s="221"/>
      <c r="J151" s="216"/>
      <c r="K151" s="216"/>
      <c r="L151" s="222"/>
      <c r="M151" s="223"/>
      <c r="N151" s="224"/>
      <c r="O151" s="224"/>
      <c r="P151" s="224"/>
      <c r="Q151" s="224"/>
      <c r="R151" s="224"/>
      <c r="S151" s="224"/>
      <c r="T151" s="225"/>
      <c r="AT151" s="226" t="s">
        <v>124</v>
      </c>
      <c r="AU151" s="226" t="s">
        <v>79</v>
      </c>
      <c r="AV151" s="11" t="s">
        <v>79</v>
      </c>
      <c r="AW151" s="11" t="s">
        <v>32</v>
      </c>
      <c r="AX151" s="11" t="s">
        <v>69</v>
      </c>
      <c r="AY151" s="226" t="s">
        <v>115</v>
      </c>
    </row>
    <row r="152" s="12" customFormat="1">
      <c r="B152" s="227"/>
      <c r="C152" s="228"/>
      <c r="D152" s="217" t="s">
        <v>124</v>
      </c>
      <c r="E152" s="229" t="s">
        <v>1</v>
      </c>
      <c r="F152" s="230" t="s">
        <v>132</v>
      </c>
      <c r="G152" s="228"/>
      <c r="H152" s="231">
        <v>447.81200000000001</v>
      </c>
      <c r="I152" s="232"/>
      <c r="J152" s="228"/>
      <c r="K152" s="228"/>
      <c r="L152" s="233"/>
      <c r="M152" s="234"/>
      <c r="N152" s="235"/>
      <c r="O152" s="235"/>
      <c r="P152" s="235"/>
      <c r="Q152" s="235"/>
      <c r="R152" s="235"/>
      <c r="S152" s="235"/>
      <c r="T152" s="236"/>
      <c r="AT152" s="237" t="s">
        <v>124</v>
      </c>
      <c r="AU152" s="237" t="s">
        <v>79</v>
      </c>
      <c r="AV152" s="12" t="s">
        <v>122</v>
      </c>
      <c r="AW152" s="12" t="s">
        <v>32</v>
      </c>
      <c r="AX152" s="12" t="s">
        <v>77</v>
      </c>
      <c r="AY152" s="237" t="s">
        <v>115</v>
      </c>
    </row>
    <row r="153" s="1" customFormat="1" ht="15.02609" customHeight="1">
      <c r="B153" s="35"/>
      <c r="C153" s="203" t="s">
        <v>201</v>
      </c>
      <c r="D153" s="203" t="s">
        <v>117</v>
      </c>
      <c r="E153" s="204" t="s">
        <v>202</v>
      </c>
      <c r="F153" s="205" t="s">
        <v>203</v>
      </c>
      <c r="G153" s="206" t="s">
        <v>120</v>
      </c>
      <c r="H153" s="207">
        <v>130.981</v>
      </c>
      <c r="I153" s="208"/>
      <c r="J153" s="209">
        <f>ROUND(I153*H153,2)</f>
        <v>0</v>
      </c>
      <c r="K153" s="205" t="s">
        <v>121</v>
      </c>
      <c r="L153" s="40"/>
      <c r="M153" s="210" t="s">
        <v>1</v>
      </c>
      <c r="N153" s="211" t="s">
        <v>40</v>
      </c>
      <c r="O153" s="76"/>
      <c r="P153" s="212">
        <f>O153*H153</f>
        <v>0</v>
      </c>
      <c r="Q153" s="212">
        <v>0</v>
      </c>
      <c r="R153" s="212">
        <f>Q153*H153</f>
        <v>0</v>
      </c>
      <c r="S153" s="212">
        <v>0</v>
      </c>
      <c r="T153" s="213">
        <f>S153*H153</f>
        <v>0</v>
      </c>
      <c r="AR153" s="14" t="s">
        <v>122</v>
      </c>
      <c r="AT153" s="14" t="s">
        <v>117</v>
      </c>
      <c r="AU153" s="14" t="s">
        <v>79</v>
      </c>
      <c r="AY153" s="14" t="s">
        <v>115</v>
      </c>
      <c r="BE153" s="214">
        <f>IF(N153="základní",J153,0)</f>
        <v>0</v>
      </c>
      <c r="BF153" s="214">
        <f>IF(N153="snížená",J153,0)</f>
        <v>0</v>
      </c>
      <c r="BG153" s="214">
        <f>IF(N153="zákl. přenesená",J153,0)</f>
        <v>0</v>
      </c>
      <c r="BH153" s="214">
        <f>IF(N153="sníž. přenesená",J153,0)</f>
        <v>0</v>
      </c>
      <c r="BI153" s="214">
        <f>IF(N153="nulová",J153,0)</f>
        <v>0</v>
      </c>
      <c r="BJ153" s="14" t="s">
        <v>77</v>
      </c>
      <c r="BK153" s="214">
        <f>ROUND(I153*H153,2)</f>
        <v>0</v>
      </c>
      <c r="BL153" s="14" t="s">
        <v>122</v>
      </c>
      <c r="BM153" s="14" t="s">
        <v>471</v>
      </c>
    </row>
    <row r="154" s="11" customFormat="1">
      <c r="B154" s="215"/>
      <c r="C154" s="216"/>
      <c r="D154" s="217" t="s">
        <v>124</v>
      </c>
      <c r="E154" s="218" t="s">
        <v>1</v>
      </c>
      <c r="F154" s="219" t="s">
        <v>472</v>
      </c>
      <c r="G154" s="216"/>
      <c r="H154" s="220">
        <v>120.62300000000001</v>
      </c>
      <c r="I154" s="221"/>
      <c r="J154" s="216"/>
      <c r="K154" s="216"/>
      <c r="L154" s="222"/>
      <c r="M154" s="223"/>
      <c r="N154" s="224"/>
      <c r="O154" s="224"/>
      <c r="P154" s="224"/>
      <c r="Q154" s="224"/>
      <c r="R154" s="224"/>
      <c r="S154" s="224"/>
      <c r="T154" s="225"/>
      <c r="AT154" s="226" t="s">
        <v>124</v>
      </c>
      <c r="AU154" s="226" t="s">
        <v>79</v>
      </c>
      <c r="AV154" s="11" t="s">
        <v>79</v>
      </c>
      <c r="AW154" s="11" t="s">
        <v>32</v>
      </c>
      <c r="AX154" s="11" t="s">
        <v>69</v>
      </c>
      <c r="AY154" s="226" t="s">
        <v>115</v>
      </c>
    </row>
    <row r="155" s="11" customFormat="1">
      <c r="B155" s="215"/>
      <c r="C155" s="216"/>
      <c r="D155" s="217" t="s">
        <v>124</v>
      </c>
      <c r="E155" s="218" t="s">
        <v>1</v>
      </c>
      <c r="F155" s="219" t="s">
        <v>473</v>
      </c>
      <c r="G155" s="216"/>
      <c r="H155" s="220">
        <v>10.358000000000001</v>
      </c>
      <c r="I155" s="221"/>
      <c r="J155" s="216"/>
      <c r="K155" s="216"/>
      <c r="L155" s="222"/>
      <c r="M155" s="223"/>
      <c r="N155" s="224"/>
      <c r="O155" s="224"/>
      <c r="P155" s="224"/>
      <c r="Q155" s="224"/>
      <c r="R155" s="224"/>
      <c r="S155" s="224"/>
      <c r="T155" s="225"/>
      <c r="AT155" s="226" t="s">
        <v>124</v>
      </c>
      <c r="AU155" s="226" t="s">
        <v>79</v>
      </c>
      <c r="AV155" s="11" t="s">
        <v>79</v>
      </c>
      <c r="AW155" s="11" t="s">
        <v>32</v>
      </c>
      <c r="AX155" s="11" t="s">
        <v>69</v>
      </c>
      <c r="AY155" s="226" t="s">
        <v>115</v>
      </c>
    </row>
    <row r="156" s="12" customFormat="1">
      <c r="B156" s="227"/>
      <c r="C156" s="228"/>
      <c r="D156" s="217" t="s">
        <v>124</v>
      </c>
      <c r="E156" s="229" t="s">
        <v>1</v>
      </c>
      <c r="F156" s="230" t="s">
        <v>132</v>
      </c>
      <c r="G156" s="228"/>
      <c r="H156" s="231">
        <v>130.981</v>
      </c>
      <c r="I156" s="232"/>
      <c r="J156" s="228"/>
      <c r="K156" s="228"/>
      <c r="L156" s="233"/>
      <c r="M156" s="234"/>
      <c r="N156" s="235"/>
      <c r="O156" s="235"/>
      <c r="P156" s="235"/>
      <c r="Q156" s="235"/>
      <c r="R156" s="235"/>
      <c r="S156" s="235"/>
      <c r="T156" s="236"/>
      <c r="AT156" s="237" t="s">
        <v>124</v>
      </c>
      <c r="AU156" s="237" t="s">
        <v>79</v>
      </c>
      <c r="AV156" s="12" t="s">
        <v>122</v>
      </c>
      <c r="AW156" s="12" t="s">
        <v>32</v>
      </c>
      <c r="AX156" s="12" t="s">
        <v>77</v>
      </c>
      <c r="AY156" s="237" t="s">
        <v>115</v>
      </c>
    </row>
    <row r="157" s="1" customFormat="1" ht="15.02609" customHeight="1">
      <c r="B157" s="35"/>
      <c r="C157" s="238" t="s">
        <v>208</v>
      </c>
      <c r="D157" s="238" t="s">
        <v>194</v>
      </c>
      <c r="E157" s="239" t="s">
        <v>209</v>
      </c>
      <c r="F157" s="240" t="s">
        <v>210</v>
      </c>
      <c r="G157" s="241" t="s">
        <v>182</v>
      </c>
      <c r="H157" s="242">
        <v>261.96100000000001</v>
      </c>
      <c r="I157" s="243"/>
      <c r="J157" s="244">
        <f>ROUND(I157*H157,2)</f>
        <v>0</v>
      </c>
      <c r="K157" s="240" t="s">
        <v>121</v>
      </c>
      <c r="L157" s="245"/>
      <c r="M157" s="246" t="s">
        <v>1</v>
      </c>
      <c r="N157" s="247" t="s">
        <v>40</v>
      </c>
      <c r="O157" s="76"/>
      <c r="P157" s="212">
        <f>O157*H157</f>
        <v>0</v>
      </c>
      <c r="Q157" s="212">
        <v>0</v>
      </c>
      <c r="R157" s="212">
        <f>Q157*H157</f>
        <v>0</v>
      </c>
      <c r="S157" s="212">
        <v>0</v>
      </c>
      <c r="T157" s="213">
        <f>S157*H157</f>
        <v>0</v>
      </c>
      <c r="AR157" s="14" t="s">
        <v>156</v>
      </c>
      <c r="AT157" s="14" t="s">
        <v>194</v>
      </c>
      <c r="AU157" s="14" t="s">
        <v>79</v>
      </c>
      <c r="AY157" s="14" t="s">
        <v>115</v>
      </c>
      <c r="BE157" s="214">
        <f>IF(N157="základní",J157,0)</f>
        <v>0</v>
      </c>
      <c r="BF157" s="214">
        <f>IF(N157="snížená",J157,0)</f>
        <v>0</v>
      </c>
      <c r="BG157" s="214">
        <f>IF(N157="zákl. přenesená",J157,0)</f>
        <v>0</v>
      </c>
      <c r="BH157" s="214">
        <f>IF(N157="sníž. přenesená",J157,0)</f>
        <v>0</v>
      </c>
      <c r="BI157" s="214">
        <f>IF(N157="nulová",J157,0)</f>
        <v>0</v>
      </c>
      <c r="BJ157" s="14" t="s">
        <v>77</v>
      </c>
      <c r="BK157" s="214">
        <f>ROUND(I157*H157,2)</f>
        <v>0</v>
      </c>
      <c r="BL157" s="14" t="s">
        <v>122</v>
      </c>
      <c r="BM157" s="14" t="s">
        <v>474</v>
      </c>
    </row>
    <row r="158" s="11" customFormat="1">
      <c r="B158" s="215"/>
      <c r="C158" s="216"/>
      <c r="D158" s="217" t="s">
        <v>124</v>
      </c>
      <c r="E158" s="218" t="s">
        <v>1</v>
      </c>
      <c r="F158" s="219" t="s">
        <v>475</v>
      </c>
      <c r="G158" s="216"/>
      <c r="H158" s="220">
        <v>241.24600000000001</v>
      </c>
      <c r="I158" s="221"/>
      <c r="J158" s="216"/>
      <c r="K158" s="216"/>
      <c r="L158" s="222"/>
      <c r="M158" s="223"/>
      <c r="N158" s="224"/>
      <c r="O158" s="224"/>
      <c r="P158" s="224"/>
      <c r="Q158" s="224"/>
      <c r="R158" s="224"/>
      <c r="S158" s="224"/>
      <c r="T158" s="225"/>
      <c r="AT158" s="226" t="s">
        <v>124</v>
      </c>
      <c r="AU158" s="226" t="s">
        <v>79</v>
      </c>
      <c r="AV158" s="11" t="s">
        <v>79</v>
      </c>
      <c r="AW158" s="11" t="s">
        <v>32</v>
      </c>
      <c r="AX158" s="11" t="s">
        <v>69</v>
      </c>
      <c r="AY158" s="226" t="s">
        <v>115</v>
      </c>
    </row>
    <row r="159" s="11" customFormat="1">
      <c r="B159" s="215"/>
      <c r="C159" s="216"/>
      <c r="D159" s="217" t="s">
        <v>124</v>
      </c>
      <c r="E159" s="218" t="s">
        <v>1</v>
      </c>
      <c r="F159" s="219" t="s">
        <v>476</v>
      </c>
      <c r="G159" s="216"/>
      <c r="H159" s="220">
        <v>20.715</v>
      </c>
      <c r="I159" s="221"/>
      <c r="J159" s="216"/>
      <c r="K159" s="216"/>
      <c r="L159" s="222"/>
      <c r="M159" s="223"/>
      <c r="N159" s="224"/>
      <c r="O159" s="224"/>
      <c r="P159" s="224"/>
      <c r="Q159" s="224"/>
      <c r="R159" s="224"/>
      <c r="S159" s="224"/>
      <c r="T159" s="225"/>
      <c r="AT159" s="226" t="s">
        <v>124</v>
      </c>
      <c r="AU159" s="226" t="s">
        <v>79</v>
      </c>
      <c r="AV159" s="11" t="s">
        <v>79</v>
      </c>
      <c r="AW159" s="11" t="s">
        <v>32</v>
      </c>
      <c r="AX159" s="11" t="s">
        <v>69</v>
      </c>
      <c r="AY159" s="226" t="s">
        <v>115</v>
      </c>
    </row>
    <row r="160" s="12" customFormat="1">
      <c r="B160" s="227"/>
      <c r="C160" s="228"/>
      <c r="D160" s="217" t="s">
        <v>124</v>
      </c>
      <c r="E160" s="229" t="s">
        <v>1</v>
      </c>
      <c r="F160" s="230" t="s">
        <v>132</v>
      </c>
      <c r="G160" s="228"/>
      <c r="H160" s="231">
        <v>261.96100000000001</v>
      </c>
      <c r="I160" s="232"/>
      <c r="J160" s="228"/>
      <c r="K160" s="228"/>
      <c r="L160" s="233"/>
      <c r="M160" s="234"/>
      <c r="N160" s="235"/>
      <c r="O160" s="235"/>
      <c r="P160" s="235"/>
      <c r="Q160" s="235"/>
      <c r="R160" s="235"/>
      <c r="S160" s="235"/>
      <c r="T160" s="236"/>
      <c r="AT160" s="237" t="s">
        <v>124</v>
      </c>
      <c r="AU160" s="237" t="s">
        <v>79</v>
      </c>
      <c r="AV160" s="12" t="s">
        <v>122</v>
      </c>
      <c r="AW160" s="12" t="s">
        <v>32</v>
      </c>
      <c r="AX160" s="12" t="s">
        <v>77</v>
      </c>
      <c r="AY160" s="237" t="s">
        <v>115</v>
      </c>
    </row>
    <row r="161" s="10" customFormat="1" ht="22.8" customHeight="1">
      <c r="B161" s="187"/>
      <c r="C161" s="188"/>
      <c r="D161" s="189" t="s">
        <v>68</v>
      </c>
      <c r="E161" s="201" t="s">
        <v>133</v>
      </c>
      <c r="F161" s="201" t="s">
        <v>477</v>
      </c>
      <c r="G161" s="188"/>
      <c r="H161" s="188"/>
      <c r="I161" s="191"/>
      <c r="J161" s="202">
        <f>BK161</f>
        <v>0</v>
      </c>
      <c r="K161" s="188"/>
      <c r="L161" s="193"/>
      <c r="M161" s="194"/>
      <c r="N161" s="195"/>
      <c r="O161" s="195"/>
      <c r="P161" s="196">
        <f>SUM(P162:P171)</f>
        <v>0</v>
      </c>
      <c r="Q161" s="195"/>
      <c r="R161" s="196">
        <f>SUM(R162:R171)</f>
        <v>0.038547600000000001</v>
      </c>
      <c r="S161" s="195"/>
      <c r="T161" s="197">
        <f>SUM(T162:T171)</f>
        <v>0</v>
      </c>
      <c r="AR161" s="198" t="s">
        <v>77</v>
      </c>
      <c r="AT161" s="199" t="s">
        <v>68</v>
      </c>
      <c r="AU161" s="199" t="s">
        <v>77</v>
      </c>
      <c r="AY161" s="198" t="s">
        <v>115</v>
      </c>
      <c r="BK161" s="200">
        <f>SUM(BK162:BK171)</f>
        <v>0</v>
      </c>
    </row>
    <row r="162" s="1" customFormat="1" ht="15.02609" customHeight="1">
      <c r="B162" s="35"/>
      <c r="C162" s="203" t="s">
        <v>216</v>
      </c>
      <c r="D162" s="203" t="s">
        <v>117</v>
      </c>
      <c r="E162" s="204" t="s">
        <v>478</v>
      </c>
      <c r="F162" s="205" t="s">
        <v>479</v>
      </c>
      <c r="G162" s="206" t="s">
        <v>120</v>
      </c>
      <c r="H162" s="207">
        <v>0.92000000000000004</v>
      </c>
      <c r="I162" s="208"/>
      <c r="J162" s="209">
        <f>ROUND(I162*H162,2)</f>
        <v>0</v>
      </c>
      <c r="K162" s="205" t="s">
        <v>121</v>
      </c>
      <c r="L162" s="40"/>
      <c r="M162" s="210" t="s">
        <v>1</v>
      </c>
      <c r="N162" s="211" t="s">
        <v>40</v>
      </c>
      <c r="O162" s="76"/>
      <c r="P162" s="212">
        <f>O162*H162</f>
        <v>0</v>
      </c>
      <c r="Q162" s="212">
        <v>0</v>
      </c>
      <c r="R162" s="212">
        <f>Q162*H162</f>
        <v>0</v>
      </c>
      <c r="S162" s="212">
        <v>0</v>
      </c>
      <c r="T162" s="213">
        <f>S162*H162</f>
        <v>0</v>
      </c>
      <c r="AR162" s="14" t="s">
        <v>122</v>
      </c>
      <c r="AT162" s="14" t="s">
        <v>117</v>
      </c>
      <c r="AU162" s="14" t="s">
        <v>79</v>
      </c>
      <c r="AY162" s="14" t="s">
        <v>115</v>
      </c>
      <c r="BE162" s="214">
        <f>IF(N162="základní",J162,0)</f>
        <v>0</v>
      </c>
      <c r="BF162" s="214">
        <f>IF(N162="snížená",J162,0)</f>
        <v>0</v>
      </c>
      <c r="BG162" s="214">
        <f>IF(N162="zákl. přenesená",J162,0)</f>
        <v>0</v>
      </c>
      <c r="BH162" s="214">
        <f>IF(N162="sníž. přenesená",J162,0)</f>
        <v>0</v>
      </c>
      <c r="BI162" s="214">
        <f>IF(N162="nulová",J162,0)</f>
        <v>0</v>
      </c>
      <c r="BJ162" s="14" t="s">
        <v>77</v>
      </c>
      <c r="BK162" s="214">
        <f>ROUND(I162*H162,2)</f>
        <v>0</v>
      </c>
      <c r="BL162" s="14" t="s">
        <v>122</v>
      </c>
      <c r="BM162" s="14" t="s">
        <v>480</v>
      </c>
    </row>
    <row r="163" s="11" customFormat="1">
      <c r="B163" s="215"/>
      <c r="C163" s="216"/>
      <c r="D163" s="217" t="s">
        <v>124</v>
      </c>
      <c r="E163" s="218" t="s">
        <v>1</v>
      </c>
      <c r="F163" s="219" t="s">
        <v>481</v>
      </c>
      <c r="G163" s="216"/>
      <c r="H163" s="220">
        <v>0.92000000000000004</v>
      </c>
      <c r="I163" s="221"/>
      <c r="J163" s="216"/>
      <c r="K163" s="216"/>
      <c r="L163" s="222"/>
      <c r="M163" s="223"/>
      <c r="N163" s="224"/>
      <c r="O163" s="224"/>
      <c r="P163" s="224"/>
      <c r="Q163" s="224"/>
      <c r="R163" s="224"/>
      <c r="S163" s="224"/>
      <c r="T163" s="225"/>
      <c r="AT163" s="226" t="s">
        <v>124</v>
      </c>
      <c r="AU163" s="226" t="s">
        <v>79</v>
      </c>
      <c r="AV163" s="11" t="s">
        <v>79</v>
      </c>
      <c r="AW163" s="11" t="s">
        <v>32</v>
      </c>
      <c r="AX163" s="11" t="s">
        <v>77</v>
      </c>
      <c r="AY163" s="226" t="s">
        <v>115</v>
      </c>
    </row>
    <row r="164" s="1" customFormat="1" ht="15.02609" customHeight="1">
      <c r="B164" s="35"/>
      <c r="C164" s="203" t="s">
        <v>223</v>
      </c>
      <c r="D164" s="203" t="s">
        <v>117</v>
      </c>
      <c r="E164" s="204" t="s">
        <v>482</v>
      </c>
      <c r="F164" s="205" t="s">
        <v>483</v>
      </c>
      <c r="G164" s="206" t="s">
        <v>147</v>
      </c>
      <c r="H164" s="207">
        <v>4.4800000000000004</v>
      </c>
      <c r="I164" s="208"/>
      <c r="J164" s="209">
        <f>ROUND(I164*H164,2)</f>
        <v>0</v>
      </c>
      <c r="K164" s="205" t="s">
        <v>121</v>
      </c>
      <c r="L164" s="40"/>
      <c r="M164" s="210" t="s">
        <v>1</v>
      </c>
      <c r="N164" s="211" t="s">
        <v>40</v>
      </c>
      <c r="O164" s="76"/>
      <c r="P164" s="212">
        <f>O164*H164</f>
        <v>0</v>
      </c>
      <c r="Q164" s="212">
        <v>0.00726</v>
      </c>
      <c r="R164" s="212">
        <f>Q164*H164</f>
        <v>0.0325248</v>
      </c>
      <c r="S164" s="212">
        <v>0</v>
      </c>
      <c r="T164" s="213">
        <f>S164*H164</f>
        <v>0</v>
      </c>
      <c r="AR164" s="14" t="s">
        <v>122</v>
      </c>
      <c r="AT164" s="14" t="s">
        <v>117</v>
      </c>
      <c r="AU164" s="14" t="s">
        <v>79</v>
      </c>
      <c r="AY164" s="14" t="s">
        <v>115</v>
      </c>
      <c r="BE164" s="214">
        <f>IF(N164="základní",J164,0)</f>
        <v>0</v>
      </c>
      <c r="BF164" s="214">
        <f>IF(N164="snížená",J164,0)</f>
        <v>0</v>
      </c>
      <c r="BG164" s="214">
        <f>IF(N164="zákl. přenesená",J164,0)</f>
        <v>0</v>
      </c>
      <c r="BH164" s="214">
        <f>IF(N164="sníž. přenesená",J164,0)</f>
        <v>0</v>
      </c>
      <c r="BI164" s="214">
        <f>IF(N164="nulová",J164,0)</f>
        <v>0</v>
      </c>
      <c r="BJ164" s="14" t="s">
        <v>77</v>
      </c>
      <c r="BK164" s="214">
        <f>ROUND(I164*H164,2)</f>
        <v>0</v>
      </c>
      <c r="BL164" s="14" t="s">
        <v>122</v>
      </c>
      <c r="BM164" s="14" t="s">
        <v>484</v>
      </c>
    </row>
    <row r="165" s="11" customFormat="1">
      <c r="B165" s="215"/>
      <c r="C165" s="216"/>
      <c r="D165" s="217" t="s">
        <v>124</v>
      </c>
      <c r="E165" s="218" t="s">
        <v>1</v>
      </c>
      <c r="F165" s="219" t="s">
        <v>485</v>
      </c>
      <c r="G165" s="216"/>
      <c r="H165" s="220">
        <v>4.4800000000000004</v>
      </c>
      <c r="I165" s="221"/>
      <c r="J165" s="216"/>
      <c r="K165" s="216"/>
      <c r="L165" s="222"/>
      <c r="M165" s="223"/>
      <c r="N165" s="224"/>
      <c r="O165" s="224"/>
      <c r="P165" s="224"/>
      <c r="Q165" s="224"/>
      <c r="R165" s="224"/>
      <c r="S165" s="224"/>
      <c r="T165" s="225"/>
      <c r="AT165" s="226" t="s">
        <v>124</v>
      </c>
      <c r="AU165" s="226" t="s">
        <v>79</v>
      </c>
      <c r="AV165" s="11" t="s">
        <v>79</v>
      </c>
      <c r="AW165" s="11" t="s">
        <v>32</v>
      </c>
      <c r="AX165" s="11" t="s">
        <v>77</v>
      </c>
      <c r="AY165" s="226" t="s">
        <v>115</v>
      </c>
    </row>
    <row r="166" s="1" customFormat="1" ht="15.02609" customHeight="1">
      <c r="B166" s="35"/>
      <c r="C166" s="203" t="s">
        <v>228</v>
      </c>
      <c r="D166" s="203" t="s">
        <v>117</v>
      </c>
      <c r="E166" s="204" t="s">
        <v>486</v>
      </c>
      <c r="F166" s="205" t="s">
        <v>487</v>
      </c>
      <c r="G166" s="206" t="s">
        <v>147</v>
      </c>
      <c r="H166" s="207">
        <v>4.4800000000000004</v>
      </c>
      <c r="I166" s="208"/>
      <c r="J166" s="209">
        <f>ROUND(I166*H166,2)</f>
        <v>0</v>
      </c>
      <c r="K166" s="205" t="s">
        <v>121</v>
      </c>
      <c r="L166" s="40"/>
      <c r="M166" s="210" t="s">
        <v>1</v>
      </c>
      <c r="N166" s="211" t="s">
        <v>40</v>
      </c>
      <c r="O166" s="76"/>
      <c r="P166" s="212">
        <f>O166*H166</f>
        <v>0</v>
      </c>
      <c r="Q166" s="212">
        <v>0.00085999999999999998</v>
      </c>
      <c r="R166" s="212">
        <f>Q166*H166</f>
        <v>0.0038528000000000004</v>
      </c>
      <c r="S166" s="212">
        <v>0</v>
      </c>
      <c r="T166" s="213">
        <f>S166*H166</f>
        <v>0</v>
      </c>
      <c r="AR166" s="14" t="s">
        <v>122</v>
      </c>
      <c r="AT166" s="14" t="s">
        <v>117</v>
      </c>
      <c r="AU166" s="14" t="s">
        <v>79</v>
      </c>
      <c r="AY166" s="14" t="s">
        <v>115</v>
      </c>
      <c r="BE166" s="214">
        <f>IF(N166="základní",J166,0)</f>
        <v>0</v>
      </c>
      <c r="BF166" s="214">
        <f>IF(N166="snížená",J166,0)</f>
        <v>0</v>
      </c>
      <c r="BG166" s="214">
        <f>IF(N166="zákl. přenesená",J166,0)</f>
        <v>0</v>
      </c>
      <c r="BH166" s="214">
        <f>IF(N166="sníž. přenesená",J166,0)</f>
        <v>0</v>
      </c>
      <c r="BI166" s="214">
        <f>IF(N166="nulová",J166,0)</f>
        <v>0</v>
      </c>
      <c r="BJ166" s="14" t="s">
        <v>77</v>
      </c>
      <c r="BK166" s="214">
        <f>ROUND(I166*H166,2)</f>
        <v>0</v>
      </c>
      <c r="BL166" s="14" t="s">
        <v>122</v>
      </c>
      <c r="BM166" s="14" t="s">
        <v>488</v>
      </c>
    </row>
    <row r="167" s="11" customFormat="1">
      <c r="B167" s="215"/>
      <c r="C167" s="216"/>
      <c r="D167" s="217" t="s">
        <v>124</v>
      </c>
      <c r="E167" s="218" t="s">
        <v>1</v>
      </c>
      <c r="F167" s="219" t="s">
        <v>485</v>
      </c>
      <c r="G167" s="216"/>
      <c r="H167" s="220">
        <v>4.4800000000000004</v>
      </c>
      <c r="I167" s="221"/>
      <c r="J167" s="216"/>
      <c r="K167" s="216"/>
      <c r="L167" s="222"/>
      <c r="M167" s="223"/>
      <c r="N167" s="224"/>
      <c r="O167" s="224"/>
      <c r="P167" s="224"/>
      <c r="Q167" s="224"/>
      <c r="R167" s="224"/>
      <c r="S167" s="224"/>
      <c r="T167" s="225"/>
      <c r="AT167" s="226" t="s">
        <v>124</v>
      </c>
      <c r="AU167" s="226" t="s">
        <v>79</v>
      </c>
      <c r="AV167" s="11" t="s">
        <v>79</v>
      </c>
      <c r="AW167" s="11" t="s">
        <v>32</v>
      </c>
      <c r="AX167" s="11" t="s">
        <v>77</v>
      </c>
      <c r="AY167" s="226" t="s">
        <v>115</v>
      </c>
    </row>
    <row r="168" s="1" customFormat="1" ht="15.02609" customHeight="1">
      <c r="B168" s="35"/>
      <c r="C168" s="203" t="s">
        <v>7</v>
      </c>
      <c r="D168" s="203" t="s">
        <v>117</v>
      </c>
      <c r="E168" s="204" t="s">
        <v>489</v>
      </c>
      <c r="F168" s="205" t="s">
        <v>490</v>
      </c>
      <c r="G168" s="206" t="s">
        <v>254</v>
      </c>
      <c r="H168" s="207">
        <v>257</v>
      </c>
      <c r="I168" s="208"/>
      <c r="J168" s="209">
        <f>ROUND(I168*H168,2)</f>
        <v>0</v>
      </c>
      <c r="K168" s="205" t="s">
        <v>121</v>
      </c>
      <c r="L168" s="40"/>
      <c r="M168" s="210" t="s">
        <v>1</v>
      </c>
      <c r="N168" s="211" t="s">
        <v>40</v>
      </c>
      <c r="O168" s="76"/>
      <c r="P168" s="212">
        <f>O168*H168</f>
        <v>0</v>
      </c>
      <c r="Q168" s="212">
        <v>0</v>
      </c>
      <c r="R168" s="212">
        <f>Q168*H168</f>
        <v>0</v>
      </c>
      <c r="S168" s="212">
        <v>0</v>
      </c>
      <c r="T168" s="213">
        <f>S168*H168</f>
        <v>0</v>
      </c>
      <c r="AR168" s="14" t="s">
        <v>122</v>
      </c>
      <c r="AT168" s="14" t="s">
        <v>117</v>
      </c>
      <c r="AU168" s="14" t="s">
        <v>79</v>
      </c>
      <c r="AY168" s="14" t="s">
        <v>115</v>
      </c>
      <c r="BE168" s="214">
        <f>IF(N168="základní",J168,0)</f>
        <v>0</v>
      </c>
      <c r="BF168" s="214">
        <f>IF(N168="snížená",J168,0)</f>
        <v>0</v>
      </c>
      <c r="BG168" s="214">
        <f>IF(N168="zákl. přenesená",J168,0)</f>
        <v>0</v>
      </c>
      <c r="BH168" s="214">
        <f>IF(N168="sníž. přenesená",J168,0)</f>
        <v>0</v>
      </c>
      <c r="BI168" s="214">
        <f>IF(N168="nulová",J168,0)</f>
        <v>0</v>
      </c>
      <c r="BJ168" s="14" t="s">
        <v>77</v>
      </c>
      <c r="BK168" s="214">
        <f>ROUND(I168*H168,2)</f>
        <v>0</v>
      </c>
      <c r="BL168" s="14" t="s">
        <v>122</v>
      </c>
      <c r="BM168" s="14" t="s">
        <v>491</v>
      </c>
    </row>
    <row r="169" s="11" customFormat="1">
      <c r="B169" s="215"/>
      <c r="C169" s="216"/>
      <c r="D169" s="217" t="s">
        <v>124</v>
      </c>
      <c r="E169" s="218" t="s">
        <v>1</v>
      </c>
      <c r="F169" s="219" t="s">
        <v>492</v>
      </c>
      <c r="G169" s="216"/>
      <c r="H169" s="220">
        <v>257</v>
      </c>
      <c r="I169" s="221"/>
      <c r="J169" s="216"/>
      <c r="K169" s="216"/>
      <c r="L169" s="222"/>
      <c r="M169" s="223"/>
      <c r="N169" s="224"/>
      <c r="O169" s="224"/>
      <c r="P169" s="224"/>
      <c r="Q169" s="224"/>
      <c r="R169" s="224"/>
      <c r="S169" s="224"/>
      <c r="T169" s="225"/>
      <c r="AT169" s="226" t="s">
        <v>124</v>
      </c>
      <c r="AU169" s="226" t="s">
        <v>79</v>
      </c>
      <c r="AV169" s="11" t="s">
        <v>79</v>
      </c>
      <c r="AW169" s="11" t="s">
        <v>32</v>
      </c>
      <c r="AX169" s="11" t="s">
        <v>77</v>
      </c>
      <c r="AY169" s="226" t="s">
        <v>115</v>
      </c>
    </row>
    <row r="170" s="1" customFormat="1" ht="15.02609" customHeight="1">
      <c r="B170" s="35"/>
      <c r="C170" s="203" t="s">
        <v>235</v>
      </c>
      <c r="D170" s="203" t="s">
        <v>117</v>
      </c>
      <c r="E170" s="204" t="s">
        <v>493</v>
      </c>
      <c r="F170" s="205" t="s">
        <v>494</v>
      </c>
      <c r="G170" s="206" t="s">
        <v>495</v>
      </c>
      <c r="H170" s="207">
        <v>7</v>
      </c>
      <c r="I170" s="208"/>
      <c r="J170" s="209">
        <f>ROUND(I170*H170,2)</f>
        <v>0</v>
      </c>
      <c r="K170" s="205" t="s">
        <v>121</v>
      </c>
      <c r="L170" s="40"/>
      <c r="M170" s="210" t="s">
        <v>1</v>
      </c>
      <c r="N170" s="211" t="s">
        <v>40</v>
      </c>
      <c r="O170" s="76"/>
      <c r="P170" s="212">
        <f>O170*H170</f>
        <v>0</v>
      </c>
      <c r="Q170" s="212">
        <v>0.00031</v>
      </c>
      <c r="R170" s="212">
        <f>Q170*H170</f>
        <v>0.0021700000000000001</v>
      </c>
      <c r="S170" s="212">
        <v>0</v>
      </c>
      <c r="T170" s="213">
        <f>S170*H170</f>
        <v>0</v>
      </c>
      <c r="AR170" s="14" t="s">
        <v>122</v>
      </c>
      <c r="AT170" s="14" t="s">
        <v>117</v>
      </c>
      <c r="AU170" s="14" t="s">
        <v>79</v>
      </c>
      <c r="AY170" s="14" t="s">
        <v>115</v>
      </c>
      <c r="BE170" s="214">
        <f>IF(N170="základní",J170,0)</f>
        <v>0</v>
      </c>
      <c r="BF170" s="214">
        <f>IF(N170="snížená",J170,0)</f>
        <v>0</v>
      </c>
      <c r="BG170" s="214">
        <f>IF(N170="zákl. přenesená",J170,0)</f>
        <v>0</v>
      </c>
      <c r="BH170" s="214">
        <f>IF(N170="sníž. přenesená",J170,0)</f>
        <v>0</v>
      </c>
      <c r="BI170" s="214">
        <f>IF(N170="nulová",J170,0)</f>
        <v>0</v>
      </c>
      <c r="BJ170" s="14" t="s">
        <v>77</v>
      </c>
      <c r="BK170" s="214">
        <f>ROUND(I170*H170,2)</f>
        <v>0</v>
      </c>
      <c r="BL170" s="14" t="s">
        <v>122</v>
      </c>
      <c r="BM170" s="14" t="s">
        <v>496</v>
      </c>
    </row>
    <row r="171" s="11" customFormat="1">
      <c r="B171" s="215"/>
      <c r="C171" s="216"/>
      <c r="D171" s="217" t="s">
        <v>124</v>
      </c>
      <c r="E171" s="218" t="s">
        <v>1</v>
      </c>
      <c r="F171" s="219" t="s">
        <v>497</v>
      </c>
      <c r="G171" s="216"/>
      <c r="H171" s="220">
        <v>7</v>
      </c>
      <c r="I171" s="221"/>
      <c r="J171" s="216"/>
      <c r="K171" s="216"/>
      <c r="L171" s="222"/>
      <c r="M171" s="223"/>
      <c r="N171" s="224"/>
      <c r="O171" s="224"/>
      <c r="P171" s="224"/>
      <c r="Q171" s="224"/>
      <c r="R171" s="224"/>
      <c r="S171" s="224"/>
      <c r="T171" s="225"/>
      <c r="AT171" s="226" t="s">
        <v>124</v>
      </c>
      <c r="AU171" s="226" t="s">
        <v>79</v>
      </c>
      <c r="AV171" s="11" t="s">
        <v>79</v>
      </c>
      <c r="AW171" s="11" t="s">
        <v>32</v>
      </c>
      <c r="AX171" s="11" t="s">
        <v>77</v>
      </c>
      <c r="AY171" s="226" t="s">
        <v>115</v>
      </c>
    </row>
    <row r="172" s="10" customFormat="1" ht="22.8" customHeight="1">
      <c r="B172" s="187"/>
      <c r="C172" s="188"/>
      <c r="D172" s="189" t="s">
        <v>68</v>
      </c>
      <c r="E172" s="201" t="s">
        <v>122</v>
      </c>
      <c r="F172" s="201" t="s">
        <v>215</v>
      </c>
      <c r="G172" s="188"/>
      <c r="H172" s="188"/>
      <c r="I172" s="191"/>
      <c r="J172" s="202">
        <f>BK172</f>
        <v>0</v>
      </c>
      <c r="K172" s="188"/>
      <c r="L172" s="193"/>
      <c r="M172" s="194"/>
      <c r="N172" s="195"/>
      <c r="O172" s="195"/>
      <c r="P172" s="196">
        <f>SUM(P173:P178)</f>
        <v>0</v>
      </c>
      <c r="Q172" s="195"/>
      <c r="R172" s="196">
        <f>SUM(R173:R178)</f>
        <v>0</v>
      </c>
      <c r="S172" s="195"/>
      <c r="T172" s="197">
        <f>SUM(T173:T178)</f>
        <v>0</v>
      </c>
      <c r="AR172" s="198" t="s">
        <v>77</v>
      </c>
      <c r="AT172" s="199" t="s">
        <v>68</v>
      </c>
      <c r="AU172" s="199" t="s">
        <v>77</v>
      </c>
      <c r="AY172" s="198" t="s">
        <v>115</v>
      </c>
      <c r="BK172" s="200">
        <f>SUM(BK173:BK178)</f>
        <v>0</v>
      </c>
    </row>
    <row r="173" s="1" customFormat="1" ht="15.02609" customHeight="1">
      <c r="B173" s="35"/>
      <c r="C173" s="203" t="s">
        <v>239</v>
      </c>
      <c r="D173" s="203" t="s">
        <v>117</v>
      </c>
      <c r="E173" s="204" t="s">
        <v>498</v>
      </c>
      <c r="F173" s="205" t="s">
        <v>499</v>
      </c>
      <c r="G173" s="206" t="s">
        <v>147</v>
      </c>
      <c r="H173" s="207">
        <v>8.0500000000000007</v>
      </c>
      <c r="I173" s="208"/>
      <c r="J173" s="209">
        <f>ROUND(I173*H173,2)</f>
        <v>0</v>
      </c>
      <c r="K173" s="205" t="s">
        <v>121</v>
      </c>
      <c r="L173" s="40"/>
      <c r="M173" s="210" t="s">
        <v>1</v>
      </c>
      <c r="N173" s="211" t="s">
        <v>40</v>
      </c>
      <c r="O173" s="76"/>
      <c r="P173" s="212">
        <f>O173*H173</f>
        <v>0</v>
      </c>
      <c r="Q173" s="212">
        <v>0</v>
      </c>
      <c r="R173" s="212">
        <f>Q173*H173</f>
        <v>0</v>
      </c>
      <c r="S173" s="212">
        <v>0</v>
      </c>
      <c r="T173" s="213">
        <f>S173*H173</f>
        <v>0</v>
      </c>
      <c r="AR173" s="14" t="s">
        <v>122</v>
      </c>
      <c r="AT173" s="14" t="s">
        <v>117</v>
      </c>
      <c r="AU173" s="14" t="s">
        <v>79</v>
      </c>
      <c r="AY173" s="14" t="s">
        <v>115</v>
      </c>
      <c r="BE173" s="214">
        <f>IF(N173="základní",J173,0)</f>
        <v>0</v>
      </c>
      <c r="BF173" s="214">
        <f>IF(N173="snížená",J173,0)</f>
        <v>0</v>
      </c>
      <c r="BG173" s="214">
        <f>IF(N173="zákl. přenesená",J173,0)</f>
        <v>0</v>
      </c>
      <c r="BH173" s="214">
        <f>IF(N173="sníž. přenesená",J173,0)</f>
        <v>0</v>
      </c>
      <c r="BI173" s="214">
        <f>IF(N173="nulová",J173,0)</f>
        <v>0</v>
      </c>
      <c r="BJ173" s="14" t="s">
        <v>77</v>
      </c>
      <c r="BK173" s="214">
        <f>ROUND(I173*H173,2)</f>
        <v>0</v>
      </c>
      <c r="BL173" s="14" t="s">
        <v>122</v>
      </c>
      <c r="BM173" s="14" t="s">
        <v>500</v>
      </c>
    </row>
    <row r="174" s="11" customFormat="1">
      <c r="B174" s="215"/>
      <c r="C174" s="216"/>
      <c r="D174" s="217" t="s">
        <v>124</v>
      </c>
      <c r="E174" s="218" t="s">
        <v>1</v>
      </c>
      <c r="F174" s="219" t="s">
        <v>501</v>
      </c>
      <c r="G174" s="216"/>
      <c r="H174" s="220">
        <v>8.0500000000000007</v>
      </c>
      <c r="I174" s="221"/>
      <c r="J174" s="216"/>
      <c r="K174" s="216"/>
      <c r="L174" s="222"/>
      <c r="M174" s="223"/>
      <c r="N174" s="224"/>
      <c r="O174" s="224"/>
      <c r="P174" s="224"/>
      <c r="Q174" s="224"/>
      <c r="R174" s="224"/>
      <c r="S174" s="224"/>
      <c r="T174" s="225"/>
      <c r="AT174" s="226" t="s">
        <v>124</v>
      </c>
      <c r="AU174" s="226" t="s">
        <v>79</v>
      </c>
      <c r="AV174" s="11" t="s">
        <v>79</v>
      </c>
      <c r="AW174" s="11" t="s">
        <v>32</v>
      </c>
      <c r="AX174" s="11" t="s">
        <v>77</v>
      </c>
      <c r="AY174" s="226" t="s">
        <v>115</v>
      </c>
    </row>
    <row r="175" s="1" customFormat="1" ht="15.02609" customHeight="1">
      <c r="B175" s="35"/>
      <c r="C175" s="203" t="s">
        <v>243</v>
      </c>
      <c r="D175" s="203" t="s">
        <v>117</v>
      </c>
      <c r="E175" s="204" t="s">
        <v>217</v>
      </c>
      <c r="F175" s="205" t="s">
        <v>218</v>
      </c>
      <c r="G175" s="206" t="s">
        <v>120</v>
      </c>
      <c r="H175" s="207">
        <v>25.378</v>
      </c>
      <c r="I175" s="208"/>
      <c r="J175" s="209">
        <f>ROUND(I175*H175,2)</f>
        <v>0</v>
      </c>
      <c r="K175" s="205" t="s">
        <v>121</v>
      </c>
      <c r="L175" s="40"/>
      <c r="M175" s="210" t="s">
        <v>1</v>
      </c>
      <c r="N175" s="211" t="s">
        <v>40</v>
      </c>
      <c r="O175" s="76"/>
      <c r="P175" s="212">
        <f>O175*H175</f>
        <v>0</v>
      </c>
      <c r="Q175" s="212">
        <v>0</v>
      </c>
      <c r="R175" s="212">
        <f>Q175*H175</f>
        <v>0</v>
      </c>
      <c r="S175" s="212">
        <v>0</v>
      </c>
      <c r="T175" s="213">
        <f>S175*H175</f>
        <v>0</v>
      </c>
      <c r="AR175" s="14" t="s">
        <v>122</v>
      </c>
      <c r="AT175" s="14" t="s">
        <v>117</v>
      </c>
      <c r="AU175" s="14" t="s">
        <v>79</v>
      </c>
      <c r="AY175" s="14" t="s">
        <v>115</v>
      </c>
      <c r="BE175" s="214">
        <f>IF(N175="základní",J175,0)</f>
        <v>0</v>
      </c>
      <c r="BF175" s="214">
        <f>IF(N175="snížená",J175,0)</f>
        <v>0</v>
      </c>
      <c r="BG175" s="214">
        <f>IF(N175="zákl. přenesená",J175,0)</f>
        <v>0</v>
      </c>
      <c r="BH175" s="214">
        <f>IF(N175="sníž. přenesená",J175,0)</f>
        <v>0</v>
      </c>
      <c r="BI175" s="214">
        <f>IF(N175="nulová",J175,0)</f>
        <v>0</v>
      </c>
      <c r="BJ175" s="14" t="s">
        <v>77</v>
      </c>
      <c r="BK175" s="214">
        <f>ROUND(I175*H175,2)</f>
        <v>0</v>
      </c>
      <c r="BL175" s="14" t="s">
        <v>122</v>
      </c>
      <c r="BM175" s="14" t="s">
        <v>502</v>
      </c>
    </row>
    <row r="176" s="11" customFormat="1">
      <c r="B176" s="215"/>
      <c r="C176" s="216"/>
      <c r="D176" s="217" t="s">
        <v>124</v>
      </c>
      <c r="E176" s="218" t="s">
        <v>1</v>
      </c>
      <c r="F176" s="219" t="s">
        <v>503</v>
      </c>
      <c r="G176" s="216"/>
      <c r="H176" s="220">
        <v>23.129999999999999</v>
      </c>
      <c r="I176" s="221"/>
      <c r="J176" s="216"/>
      <c r="K176" s="216"/>
      <c r="L176" s="222"/>
      <c r="M176" s="223"/>
      <c r="N176" s="224"/>
      <c r="O176" s="224"/>
      <c r="P176" s="224"/>
      <c r="Q176" s="224"/>
      <c r="R176" s="224"/>
      <c r="S176" s="224"/>
      <c r="T176" s="225"/>
      <c r="AT176" s="226" t="s">
        <v>124</v>
      </c>
      <c r="AU176" s="226" t="s">
        <v>79</v>
      </c>
      <c r="AV176" s="11" t="s">
        <v>79</v>
      </c>
      <c r="AW176" s="11" t="s">
        <v>32</v>
      </c>
      <c r="AX176" s="11" t="s">
        <v>69</v>
      </c>
      <c r="AY176" s="226" t="s">
        <v>115</v>
      </c>
    </row>
    <row r="177" s="11" customFormat="1">
      <c r="B177" s="215"/>
      <c r="C177" s="216"/>
      <c r="D177" s="217" t="s">
        <v>124</v>
      </c>
      <c r="E177" s="218" t="s">
        <v>1</v>
      </c>
      <c r="F177" s="219" t="s">
        <v>504</v>
      </c>
      <c r="G177" s="216"/>
      <c r="H177" s="220">
        <v>2.2480000000000002</v>
      </c>
      <c r="I177" s="221"/>
      <c r="J177" s="216"/>
      <c r="K177" s="216"/>
      <c r="L177" s="222"/>
      <c r="M177" s="223"/>
      <c r="N177" s="224"/>
      <c r="O177" s="224"/>
      <c r="P177" s="224"/>
      <c r="Q177" s="224"/>
      <c r="R177" s="224"/>
      <c r="S177" s="224"/>
      <c r="T177" s="225"/>
      <c r="AT177" s="226" t="s">
        <v>124</v>
      </c>
      <c r="AU177" s="226" t="s">
        <v>79</v>
      </c>
      <c r="AV177" s="11" t="s">
        <v>79</v>
      </c>
      <c r="AW177" s="11" t="s">
        <v>32</v>
      </c>
      <c r="AX177" s="11" t="s">
        <v>69</v>
      </c>
      <c r="AY177" s="226" t="s">
        <v>115</v>
      </c>
    </row>
    <row r="178" s="12" customFormat="1">
      <c r="B178" s="227"/>
      <c r="C178" s="228"/>
      <c r="D178" s="217" t="s">
        <v>124</v>
      </c>
      <c r="E178" s="229" t="s">
        <v>1</v>
      </c>
      <c r="F178" s="230" t="s">
        <v>132</v>
      </c>
      <c r="G178" s="228"/>
      <c r="H178" s="231">
        <v>25.378</v>
      </c>
      <c r="I178" s="232"/>
      <c r="J178" s="228"/>
      <c r="K178" s="228"/>
      <c r="L178" s="233"/>
      <c r="M178" s="234"/>
      <c r="N178" s="235"/>
      <c r="O178" s="235"/>
      <c r="P178" s="235"/>
      <c r="Q178" s="235"/>
      <c r="R178" s="235"/>
      <c r="S178" s="235"/>
      <c r="T178" s="236"/>
      <c r="AT178" s="237" t="s">
        <v>124</v>
      </c>
      <c r="AU178" s="237" t="s">
        <v>79</v>
      </c>
      <c r="AV178" s="12" t="s">
        <v>122</v>
      </c>
      <c r="AW178" s="12" t="s">
        <v>32</v>
      </c>
      <c r="AX178" s="12" t="s">
        <v>77</v>
      </c>
      <c r="AY178" s="237" t="s">
        <v>115</v>
      </c>
    </row>
    <row r="179" s="10" customFormat="1" ht="22.8" customHeight="1">
      <c r="B179" s="187"/>
      <c r="C179" s="188"/>
      <c r="D179" s="189" t="s">
        <v>68</v>
      </c>
      <c r="E179" s="201" t="s">
        <v>140</v>
      </c>
      <c r="F179" s="201" t="s">
        <v>505</v>
      </c>
      <c r="G179" s="188"/>
      <c r="H179" s="188"/>
      <c r="I179" s="191"/>
      <c r="J179" s="202">
        <f>BK179</f>
        <v>0</v>
      </c>
      <c r="K179" s="188"/>
      <c r="L179" s="193"/>
      <c r="M179" s="194"/>
      <c r="N179" s="195"/>
      <c r="O179" s="195"/>
      <c r="P179" s="196">
        <f>SUM(P180:P189)</f>
        <v>0</v>
      </c>
      <c r="Q179" s="195"/>
      <c r="R179" s="196">
        <f>SUM(R180:R189)</f>
        <v>7.0823520000000002</v>
      </c>
      <c r="S179" s="195"/>
      <c r="T179" s="197">
        <f>SUM(T180:T189)</f>
        <v>0</v>
      </c>
      <c r="AR179" s="198" t="s">
        <v>77</v>
      </c>
      <c r="AT179" s="199" t="s">
        <v>68</v>
      </c>
      <c r="AU179" s="199" t="s">
        <v>77</v>
      </c>
      <c r="AY179" s="198" t="s">
        <v>115</v>
      </c>
      <c r="BK179" s="200">
        <f>SUM(BK180:BK189)</f>
        <v>0</v>
      </c>
    </row>
    <row r="180" s="1" customFormat="1" ht="15.02609" customHeight="1">
      <c r="B180" s="35"/>
      <c r="C180" s="203" t="s">
        <v>247</v>
      </c>
      <c r="D180" s="203" t="s">
        <v>117</v>
      </c>
      <c r="E180" s="204" t="s">
        <v>506</v>
      </c>
      <c r="F180" s="205" t="s">
        <v>507</v>
      </c>
      <c r="G180" s="206" t="s">
        <v>147</v>
      </c>
      <c r="H180" s="207">
        <v>8.0500000000000007</v>
      </c>
      <c r="I180" s="208"/>
      <c r="J180" s="209">
        <f>ROUND(I180*H180,2)</f>
        <v>0</v>
      </c>
      <c r="K180" s="205" t="s">
        <v>121</v>
      </c>
      <c r="L180" s="40"/>
      <c r="M180" s="210" t="s">
        <v>1</v>
      </c>
      <c r="N180" s="211" t="s">
        <v>40</v>
      </c>
      <c r="O180" s="76"/>
      <c r="P180" s="212">
        <f>O180*H180</f>
        <v>0</v>
      </c>
      <c r="Q180" s="212">
        <v>0.21251999999999999</v>
      </c>
      <c r="R180" s="212">
        <f>Q180*H180</f>
        <v>1.7107860000000001</v>
      </c>
      <c r="S180" s="212">
        <v>0</v>
      </c>
      <c r="T180" s="213">
        <f>S180*H180</f>
        <v>0</v>
      </c>
      <c r="AR180" s="14" t="s">
        <v>122</v>
      </c>
      <c r="AT180" s="14" t="s">
        <v>117</v>
      </c>
      <c r="AU180" s="14" t="s">
        <v>79</v>
      </c>
      <c r="AY180" s="14" t="s">
        <v>115</v>
      </c>
      <c r="BE180" s="214">
        <f>IF(N180="základní",J180,0)</f>
        <v>0</v>
      </c>
      <c r="BF180" s="214">
        <f>IF(N180="snížená",J180,0)</f>
        <v>0</v>
      </c>
      <c r="BG180" s="214">
        <f>IF(N180="zákl. přenesená",J180,0)</f>
        <v>0</v>
      </c>
      <c r="BH180" s="214">
        <f>IF(N180="sníž. přenesená",J180,0)</f>
        <v>0</v>
      </c>
      <c r="BI180" s="214">
        <f>IF(N180="nulová",J180,0)</f>
        <v>0</v>
      </c>
      <c r="BJ180" s="14" t="s">
        <v>77</v>
      </c>
      <c r="BK180" s="214">
        <f>ROUND(I180*H180,2)</f>
        <v>0</v>
      </c>
      <c r="BL180" s="14" t="s">
        <v>122</v>
      </c>
      <c r="BM180" s="14" t="s">
        <v>508</v>
      </c>
    </row>
    <row r="181" s="11" customFormat="1">
      <c r="B181" s="215"/>
      <c r="C181" s="216"/>
      <c r="D181" s="217" t="s">
        <v>124</v>
      </c>
      <c r="E181" s="218" t="s">
        <v>1</v>
      </c>
      <c r="F181" s="219" t="s">
        <v>501</v>
      </c>
      <c r="G181" s="216"/>
      <c r="H181" s="220">
        <v>8.0500000000000007</v>
      </c>
      <c r="I181" s="221"/>
      <c r="J181" s="216"/>
      <c r="K181" s="216"/>
      <c r="L181" s="222"/>
      <c r="M181" s="223"/>
      <c r="N181" s="224"/>
      <c r="O181" s="224"/>
      <c r="P181" s="224"/>
      <c r="Q181" s="224"/>
      <c r="R181" s="224"/>
      <c r="S181" s="224"/>
      <c r="T181" s="225"/>
      <c r="AT181" s="226" t="s">
        <v>124</v>
      </c>
      <c r="AU181" s="226" t="s">
        <v>79</v>
      </c>
      <c r="AV181" s="11" t="s">
        <v>79</v>
      </c>
      <c r="AW181" s="11" t="s">
        <v>32</v>
      </c>
      <c r="AX181" s="11" t="s">
        <v>77</v>
      </c>
      <c r="AY181" s="226" t="s">
        <v>115</v>
      </c>
    </row>
    <row r="182" s="1" customFormat="1" ht="15.02609" customHeight="1">
      <c r="B182" s="35"/>
      <c r="C182" s="203" t="s">
        <v>251</v>
      </c>
      <c r="D182" s="203" t="s">
        <v>117</v>
      </c>
      <c r="E182" s="204" t="s">
        <v>509</v>
      </c>
      <c r="F182" s="205" t="s">
        <v>510</v>
      </c>
      <c r="G182" s="206" t="s">
        <v>147</v>
      </c>
      <c r="H182" s="207">
        <v>9</v>
      </c>
      <c r="I182" s="208"/>
      <c r="J182" s="209">
        <f>ROUND(I182*H182,2)</f>
        <v>0</v>
      </c>
      <c r="K182" s="205" t="s">
        <v>121</v>
      </c>
      <c r="L182" s="40"/>
      <c r="M182" s="210" t="s">
        <v>1</v>
      </c>
      <c r="N182" s="211" t="s">
        <v>40</v>
      </c>
      <c r="O182" s="76"/>
      <c r="P182" s="212">
        <f>O182*H182</f>
        <v>0</v>
      </c>
      <c r="Q182" s="212">
        <v>0.38313999999999998</v>
      </c>
      <c r="R182" s="212">
        <f>Q182*H182</f>
        <v>3.4482599999999999</v>
      </c>
      <c r="S182" s="212">
        <v>0</v>
      </c>
      <c r="T182" s="213">
        <f>S182*H182</f>
        <v>0</v>
      </c>
      <c r="AR182" s="14" t="s">
        <v>122</v>
      </c>
      <c r="AT182" s="14" t="s">
        <v>117</v>
      </c>
      <c r="AU182" s="14" t="s">
        <v>79</v>
      </c>
      <c r="AY182" s="14" t="s">
        <v>115</v>
      </c>
      <c r="BE182" s="214">
        <f>IF(N182="základní",J182,0)</f>
        <v>0</v>
      </c>
      <c r="BF182" s="214">
        <f>IF(N182="snížená",J182,0)</f>
        <v>0</v>
      </c>
      <c r="BG182" s="214">
        <f>IF(N182="zákl. přenesená",J182,0)</f>
        <v>0</v>
      </c>
      <c r="BH182" s="214">
        <f>IF(N182="sníž. přenesená",J182,0)</f>
        <v>0</v>
      </c>
      <c r="BI182" s="214">
        <f>IF(N182="nulová",J182,0)</f>
        <v>0</v>
      </c>
      <c r="BJ182" s="14" t="s">
        <v>77</v>
      </c>
      <c r="BK182" s="214">
        <f>ROUND(I182*H182,2)</f>
        <v>0</v>
      </c>
      <c r="BL182" s="14" t="s">
        <v>122</v>
      </c>
      <c r="BM182" s="14" t="s">
        <v>511</v>
      </c>
    </row>
    <row r="183" s="11" customFormat="1">
      <c r="B183" s="215"/>
      <c r="C183" s="216"/>
      <c r="D183" s="217" t="s">
        <v>124</v>
      </c>
      <c r="E183" s="218" t="s">
        <v>1</v>
      </c>
      <c r="F183" s="219" t="s">
        <v>512</v>
      </c>
      <c r="G183" s="216"/>
      <c r="H183" s="220">
        <v>9</v>
      </c>
      <c r="I183" s="221"/>
      <c r="J183" s="216"/>
      <c r="K183" s="216"/>
      <c r="L183" s="222"/>
      <c r="M183" s="223"/>
      <c r="N183" s="224"/>
      <c r="O183" s="224"/>
      <c r="P183" s="224"/>
      <c r="Q183" s="224"/>
      <c r="R183" s="224"/>
      <c r="S183" s="224"/>
      <c r="T183" s="225"/>
      <c r="AT183" s="226" t="s">
        <v>124</v>
      </c>
      <c r="AU183" s="226" t="s">
        <v>79</v>
      </c>
      <c r="AV183" s="11" t="s">
        <v>79</v>
      </c>
      <c r="AW183" s="11" t="s">
        <v>32</v>
      </c>
      <c r="AX183" s="11" t="s">
        <v>77</v>
      </c>
      <c r="AY183" s="226" t="s">
        <v>115</v>
      </c>
    </row>
    <row r="184" s="1" customFormat="1" ht="15.02609" customHeight="1">
      <c r="B184" s="35"/>
      <c r="C184" s="203" t="s">
        <v>256</v>
      </c>
      <c r="D184" s="203" t="s">
        <v>117</v>
      </c>
      <c r="E184" s="204" t="s">
        <v>513</v>
      </c>
      <c r="F184" s="205" t="s">
        <v>514</v>
      </c>
      <c r="G184" s="206" t="s">
        <v>419</v>
      </c>
      <c r="H184" s="207">
        <v>1</v>
      </c>
      <c r="I184" s="208"/>
      <c r="J184" s="209">
        <f>ROUND(I184*H184,2)</f>
        <v>0</v>
      </c>
      <c r="K184" s="205" t="s">
        <v>1</v>
      </c>
      <c r="L184" s="40"/>
      <c r="M184" s="210" t="s">
        <v>1</v>
      </c>
      <c r="N184" s="211" t="s">
        <v>40</v>
      </c>
      <c r="O184" s="76"/>
      <c r="P184" s="212">
        <f>O184*H184</f>
        <v>0</v>
      </c>
      <c r="Q184" s="212">
        <v>0.21251999999999999</v>
      </c>
      <c r="R184" s="212">
        <f>Q184*H184</f>
        <v>0.21251999999999999</v>
      </c>
      <c r="S184" s="212">
        <v>0</v>
      </c>
      <c r="T184" s="213">
        <f>S184*H184</f>
        <v>0</v>
      </c>
      <c r="AR184" s="14" t="s">
        <v>122</v>
      </c>
      <c r="AT184" s="14" t="s">
        <v>117</v>
      </c>
      <c r="AU184" s="14" t="s">
        <v>79</v>
      </c>
      <c r="AY184" s="14" t="s">
        <v>115</v>
      </c>
      <c r="BE184" s="214">
        <f>IF(N184="základní",J184,0)</f>
        <v>0</v>
      </c>
      <c r="BF184" s="214">
        <f>IF(N184="snížená",J184,0)</f>
        <v>0</v>
      </c>
      <c r="BG184" s="214">
        <f>IF(N184="zákl. přenesená",J184,0)</f>
        <v>0</v>
      </c>
      <c r="BH184" s="214">
        <f>IF(N184="sníž. přenesená",J184,0)</f>
        <v>0</v>
      </c>
      <c r="BI184" s="214">
        <f>IF(N184="nulová",J184,0)</f>
        <v>0</v>
      </c>
      <c r="BJ184" s="14" t="s">
        <v>77</v>
      </c>
      <c r="BK184" s="214">
        <f>ROUND(I184*H184,2)</f>
        <v>0</v>
      </c>
      <c r="BL184" s="14" t="s">
        <v>122</v>
      </c>
      <c r="BM184" s="14" t="s">
        <v>515</v>
      </c>
    </row>
    <row r="185" s="1" customFormat="1" ht="21.28696" customHeight="1">
      <c r="B185" s="35"/>
      <c r="C185" s="203" t="s">
        <v>261</v>
      </c>
      <c r="D185" s="203" t="s">
        <v>117</v>
      </c>
      <c r="E185" s="204" t="s">
        <v>516</v>
      </c>
      <c r="F185" s="205" t="s">
        <v>517</v>
      </c>
      <c r="G185" s="206" t="s">
        <v>147</v>
      </c>
      <c r="H185" s="207">
        <v>8.0500000000000007</v>
      </c>
      <c r="I185" s="208"/>
      <c r="J185" s="209">
        <f>ROUND(I185*H185,2)</f>
        <v>0</v>
      </c>
      <c r="K185" s="205" t="s">
        <v>1</v>
      </c>
      <c r="L185" s="40"/>
      <c r="M185" s="210" t="s">
        <v>1</v>
      </c>
      <c r="N185" s="211" t="s">
        <v>40</v>
      </c>
      <c r="O185" s="76"/>
      <c r="P185" s="212">
        <f>O185*H185</f>
        <v>0</v>
      </c>
      <c r="Q185" s="212">
        <v>0.21251999999999999</v>
      </c>
      <c r="R185" s="212">
        <f>Q185*H185</f>
        <v>1.7107860000000001</v>
      </c>
      <c r="S185" s="212">
        <v>0</v>
      </c>
      <c r="T185" s="213">
        <f>S185*H185</f>
        <v>0</v>
      </c>
      <c r="AR185" s="14" t="s">
        <v>122</v>
      </c>
      <c r="AT185" s="14" t="s">
        <v>117</v>
      </c>
      <c r="AU185" s="14" t="s">
        <v>79</v>
      </c>
      <c r="AY185" s="14" t="s">
        <v>115</v>
      </c>
      <c r="BE185" s="214">
        <f>IF(N185="základní",J185,0)</f>
        <v>0</v>
      </c>
      <c r="BF185" s="214">
        <f>IF(N185="snížená",J185,0)</f>
        <v>0</v>
      </c>
      <c r="BG185" s="214">
        <f>IF(N185="zákl. přenesená",J185,0)</f>
        <v>0</v>
      </c>
      <c r="BH185" s="214">
        <f>IF(N185="sníž. přenesená",J185,0)</f>
        <v>0</v>
      </c>
      <c r="BI185" s="214">
        <f>IF(N185="nulová",J185,0)</f>
        <v>0</v>
      </c>
      <c r="BJ185" s="14" t="s">
        <v>77</v>
      </c>
      <c r="BK185" s="214">
        <f>ROUND(I185*H185,2)</f>
        <v>0</v>
      </c>
      <c r="BL185" s="14" t="s">
        <v>122</v>
      </c>
      <c r="BM185" s="14" t="s">
        <v>518</v>
      </c>
    </row>
    <row r="186" s="11" customFormat="1">
      <c r="B186" s="215"/>
      <c r="C186" s="216"/>
      <c r="D186" s="217" t="s">
        <v>124</v>
      </c>
      <c r="E186" s="218" t="s">
        <v>1</v>
      </c>
      <c r="F186" s="219" t="s">
        <v>519</v>
      </c>
      <c r="G186" s="216"/>
      <c r="H186" s="220">
        <v>8.0500000000000007</v>
      </c>
      <c r="I186" s="221"/>
      <c r="J186" s="216"/>
      <c r="K186" s="216"/>
      <c r="L186" s="222"/>
      <c r="M186" s="223"/>
      <c r="N186" s="224"/>
      <c r="O186" s="224"/>
      <c r="P186" s="224"/>
      <c r="Q186" s="224"/>
      <c r="R186" s="224"/>
      <c r="S186" s="224"/>
      <c r="T186" s="225"/>
      <c r="AT186" s="226" t="s">
        <v>124</v>
      </c>
      <c r="AU186" s="226" t="s">
        <v>79</v>
      </c>
      <c r="AV186" s="11" t="s">
        <v>79</v>
      </c>
      <c r="AW186" s="11" t="s">
        <v>32</v>
      </c>
      <c r="AX186" s="11" t="s">
        <v>77</v>
      </c>
      <c r="AY186" s="226" t="s">
        <v>115</v>
      </c>
    </row>
    <row r="187" s="1" customFormat="1" ht="15.02609" customHeight="1">
      <c r="B187" s="35"/>
      <c r="C187" s="203" t="s">
        <v>265</v>
      </c>
      <c r="D187" s="203" t="s">
        <v>117</v>
      </c>
      <c r="E187" s="204" t="s">
        <v>520</v>
      </c>
      <c r="F187" s="205" t="s">
        <v>521</v>
      </c>
      <c r="G187" s="206" t="s">
        <v>522</v>
      </c>
      <c r="H187" s="207">
        <v>30</v>
      </c>
      <c r="I187" s="208"/>
      <c r="J187" s="209">
        <f>ROUND(I187*H187,2)</f>
        <v>0</v>
      </c>
      <c r="K187" s="205" t="s">
        <v>121</v>
      </c>
      <c r="L187" s="40"/>
      <c r="M187" s="210" t="s">
        <v>1</v>
      </c>
      <c r="N187" s="211" t="s">
        <v>40</v>
      </c>
      <c r="O187" s="76"/>
      <c r="P187" s="212">
        <f>O187*H187</f>
        <v>0</v>
      </c>
      <c r="Q187" s="212">
        <v>0</v>
      </c>
      <c r="R187" s="212">
        <f>Q187*H187</f>
        <v>0</v>
      </c>
      <c r="S187" s="212">
        <v>0</v>
      </c>
      <c r="T187" s="213">
        <f>S187*H187</f>
        <v>0</v>
      </c>
      <c r="AR187" s="14" t="s">
        <v>122</v>
      </c>
      <c r="AT187" s="14" t="s">
        <v>117</v>
      </c>
      <c r="AU187" s="14" t="s">
        <v>79</v>
      </c>
      <c r="AY187" s="14" t="s">
        <v>115</v>
      </c>
      <c r="BE187" s="214">
        <f>IF(N187="základní",J187,0)</f>
        <v>0</v>
      </c>
      <c r="BF187" s="214">
        <f>IF(N187="snížená",J187,0)</f>
        <v>0</v>
      </c>
      <c r="BG187" s="214">
        <f>IF(N187="zákl. přenesená",J187,0)</f>
        <v>0</v>
      </c>
      <c r="BH187" s="214">
        <f>IF(N187="sníž. přenesená",J187,0)</f>
        <v>0</v>
      </c>
      <c r="BI187" s="214">
        <f>IF(N187="nulová",J187,0)</f>
        <v>0</v>
      </c>
      <c r="BJ187" s="14" t="s">
        <v>77</v>
      </c>
      <c r="BK187" s="214">
        <f>ROUND(I187*H187,2)</f>
        <v>0</v>
      </c>
      <c r="BL187" s="14" t="s">
        <v>122</v>
      </c>
      <c r="BM187" s="14" t="s">
        <v>523</v>
      </c>
    </row>
    <row r="188" s="1" customFormat="1" ht="15.02609" customHeight="1">
      <c r="B188" s="35"/>
      <c r="C188" s="203" t="s">
        <v>269</v>
      </c>
      <c r="D188" s="203" t="s">
        <v>117</v>
      </c>
      <c r="E188" s="204" t="s">
        <v>524</v>
      </c>
      <c r="F188" s="205" t="s">
        <v>525</v>
      </c>
      <c r="G188" s="206" t="s">
        <v>419</v>
      </c>
      <c r="H188" s="207">
        <v>1</v>
      </c>
      <c r="I188" s="208"/>
      <c r="J188" s="209">
        <f>ROUND(I188*H188,2)</f>
        <v>0</v>
      </c>
      <c r="K188" s="205" t="s">
        <v>1</v>
      </c>
      <c r="L188" s="40"/>
      <c r="M188" s="210" t="s">
        <v>1</v>
      </c>
      <c r="N188" s="211" t="s">
        <v>40</v>
      </c>
      <c r="O188" s="76"/>
      <c r="P188" s="212">
        <f>O188*H188</f>
        <v>0</v>
      </c>
      <c r="Q188" s="212">
        <v>0</v>
      </c>
      <c r="R188" s="212">
        <f>Q188*H188</f>
        <v>0</v>
      </c>
      <c r="S188" s="212">
        <v>0</v>
      </c>
      <c r="T188" s="213">
        <f>S188*H188</f>
        <v>0</v>
      </c>
      <c r="AR188" s="14" t="s">
        <v>122</v>
      </c>
      <c r="AT188" s="14" t="s">
        <v>117</v>
      </c>
      <c r="AU188" s="14" t="s">
        <v>79</v>
      </c>
      <c r="AY188" s="14" t="s">
        <v>115</v>
      </c>
      <c r="BE188" s="214">
        <f>IF(N188="základní",J188,0)</f>
        <v>0</v>
      </c>
      <c r="BF188" s="214">
        <f>IF(N188="snížená",J188,0)</f>
        <v>0</v>
      </c>
      <c r="BG188" s="214">
        <f>IF(N188="zákl. přenesená",J188,0)</f>
        <v>0</v>
      </c>
      <c r="BH188" s="214">
        <f>IF(N188="sníž. přenesená",J188,0)</f>
        <v>0</v>
      </c>
      <c r="BI188" s="214">
        <f>IF(N188="nulová",J188,0)</f>
        <v>0</v>
      </c>
      <c r="BJ188" s="14" t="s">
        <v>77</v>
      </c>
      <c r="BK188" s="214">
        <f>ROUND(I188*H188,2)</f>
        <v>0</v>
      </c>
      <c r="BL188" s="14" t="s">
        <v>122</v>
      </c>
      <c r="BM188" s="14" t="s">
        <v>526</v>
      </c>
    </row>
    <row r="189" s="11" customFormat="1">
      <c r="B189" s="215"/>
      <c r="C189" s="216"/>
      <c r="D189" s="217" t="s">
        <v>124</v>
      </c>
      <c r="E189" s="218" t="s">
        <v>1</v>
      </c>
      <c r="F189" s="219" t="s">
        <v>527</v>
      </c>
      <c r="G189" s="216"/>
      <c r="H189" s="220">
        <v>1</v>
      </c>
      <c r="I189" s="221"/>
      <c r="J189" s="216"/>
      <c r="K189" s="216"/>
      <c r="L189" s="222"/>
      <c r="M189" s="223"/>
      <c r="N189" s="224"/>
      <c r="O189" s="224"/>
      <c r="P189" s="224"/>
      <c r="Q189" s="224"/>
      <c r="R189" s="224"/>
      <c r="S189" s="224"/>
      <c r="T189" s="225"/>
      <c r="AT189" s="226" t="s">
        <v>124</v>
      </c>
      <c r="AU189" s="226" t="s">
        <v>79</v>
      </c>
      <c r="AV189" s="11" t="s">
        <v>79</v>
      </c>
      <c r="AW189" s="11" t="s">
        <v>32</v>
      </c>
      <c r="AX189" s="11" t="s">
        <v>77</v>
      </c>
      <c r="AY189" s="226" t="s">
        <v>115</v>
      </c>
    </row>
    <row r="190" s="10" customFormat="1" ht="22.8" customHeight="1">
      <c r="B190" s="187"/>
      <c r="C190" s="188"/>
      <c r="D190" s="189" t="s">
        <v>68</v>
      </c>
      <c r="E190" s="201" t="s">
        <v>156</v>
      </c>
      <c r="F190" s="201" t="s">
        <v>222</v>
      </c>
      <c r="G190" s="188"/>
      <c r="H190" s="188"/>
      <c r="I190" s="191"/>
      <c r="J190" s="202">
        <f>BK190</f>
        <v>0</v>
      </c>
      <c r="K190" s="188"/>
      <c r="L190" s="193"/>
      <c r="M190" s="194"/>
      <c r="N190" s="195"/>
      <c r="O190" s="195"/>
      <c r="P190" s="196">
        <f>SUM(P191:P224)</f>
        <v>0</v>
      </c>
      <c r="Q190" s="195"/>
      <c r="R190" s="196">
        <f>SUM(R191:R224)</f>
        <v>38.111687220000007</v>
      </c>
      <c r="S190" s="195"/>
      <c r="T190" s="197">
        <f>SUM(T191:T224)</f>
        <v>0</v>
      </c>
      <c r="AR190" s="198" t="s">
        <v>77</v>
      </c>
      <c r="AT190" s="199" t="s">
        <v>68</v>
      </c>
      <c r="AU190" s="199" t="s">
        <v>77</v>
      </c>
      <c r="AY190" s="198" t="s">
        <v>115</v>
      </c>
      <c r="BK190" s="200">
        <f>SUM(BK191:BK224)</f>
        <v>0</v>
      </c>
    </row>
    <row r="191" s="1" customFormat="1" ht="21.28696" customHeight="1">
      <c r="B191" s="35"/>
      <c r="C191" s="203" t="s">
        <v>273</v>
      </c>
      <c r="D191" s="203" t="s">
        <v>117</v>
      </c>
      <c r="E191" s="204" t="s">
        <v>528</v>
      </c>
      <c r="F191" s="205" t="s">
        <v>529</v>
      </c>
      <c r="G191" s="206" t="s">
        <v>254</v>
      </c>
      <c r="H191" s="207">
        <v>257</v>
      </c>
      <c r="I191" s="208"/>
      <c r="J191" s="209">
        <f>ROUND(I191*H191,2)</f>
        <v>0</v>
      </c>
      <c r="K191" s="205" t="s">
        <v>121</v>
      </c>
      <c r="L191" s="40"/>
      <c r="M191" s="210" t="s">
        <v>1</v>
      </c>
      <c r="N191" s="211" t="s">
        <v>40</v>
      </c>
      <c r="O191" s="76"/>
      <c r="P191" s="212">
        <f>O191*H191</f>
        <v>0</v>
      </c>
      <c r="Q191" s="212">
        <v>2.0000000000000002E-05</v>
      </c>
      <c r="R191" s="212">
        <f>Q191*H191</f>
        <v>0.0051400000000000005</v>
      </c>
      <c r="S191" s="212">
        <v>0</v>
      </c>
      <c r="T191" s="213">
        <f>S191*H191</f>
        <v>0</v>
      </c>
      <c r="AR191" s="14" t="s">
        <v>122</v>
      </c>
      <c r="AT191" s="14" t="s">
        <v>117</v>
      </c>
      <c r="AU191" s="14" t="s">
        <v>79</v>
      </c>
      <c r="AY191" s="14" t="s">
        <v>115</v>
      </c>
      <c r="BE191" s="214">
        <f>IF(N191="základní",J191,0)</f>
        <v>0</v>
      </c>
      <c r="BF191" s="214">
        <f>IF(N191="snížená",J191,0)</f>
        <v>0</v>
      </c>
      <c r="BG191" s="214">
        <f>IF(N191="zákl. přenesená",J191,0)</f>
        <v>0</v>
      </c>
      <c r="BH191" s="214">
        <f>IF(N191="sníž. přenesená",J191,0)</f>
        <v>0</v>
      </c>
      <c r="BI191" s="214">
        <f>IF(N191="nulová",J191,0)</f>
        <v>0</v>
      </c>
      <c r="BJ191" s="14" t="s">
        <v>77</v>
      </c>
      <c r="BK191" s="214">
        <f>ROUND(I191*H191,2)</f>
        <v>0</v>
      </c>
      <c r="BL191" s="14" t="s">
        <v>122</v>
      </c>
      <c r="BM191" s="14" t="s">
        <v>530</v>
      </c>
    </row>
    <row r="192" s="1" customFormat="1" ht="15.02609" customHeight="1">
      <c r="B192" s="35"/>
      <c r="C192" s="238" t="s">
        <v>277</v>
      </c>
      <c r="D192" s="238" t="s">
        <v>194</v>
      </c>
      <c r="E192" s="239" t="s">
        <v>531</v>
      </c>
      <c r="F192" s="240" t="s">
        <v>532</v>
      </c>
      <c r="G192" s="241" t="s">
        <v>226</v>
      </c>
      <c r="H192" s="242">
        <v>43.475999999999999</v>
      </c>
      <c r="I192" s="243"/>
      <c r="J192" s="244">
        <f>ROUND(I192*H192,2)</f>
        <v>0</v>
      </c>
      <c r="K192" s="240" t="s">
        <v>121</v>
      </c>
      <c r="L192" s="245"/>
      <c r="M192" s="246" t="s">
        <v>1</v>
      </c>
      <c r="N192" s="247" t="s">
        <v>40</v>
      </c>
      <c r="O192" s="76"/>
      <c r="P192" s="212">
        <f>O192*H192</f>
        <v>0</v>
      </c>
      <c r="Q192" s="212">
        <v>0.099500000000000005</v>
      </c>
      <c r="R192" s="212">
        <f>Q192*H192</f>
        <v>4.3258619999999999</v>
      </c>
      <c r="S192" s="212">
        <v>0</v>
      </c>
      <c r="T192" s="213">
        <f>S192*H192</f>
        <v>0</v>
      </c>
      <c r="AR192" s="14" t="s">
        <v>156</v>
      </c>
      <c r="AT192" s="14" t="s">
        <v>194</v>
      </c>
      <c r="AU192" s="14" t="s">
        <v>79</v>
      </c>
      <c r="AY192" s="14" t="s">
        <v>115</v>
      </c>
      <c r="BE192" s="214">
        <f>IF(N192="základní",J192,0)</f>
        <v>0</v>
      </c>
      <c r="BF192" s="214">
        <f>IF(N192="snížená",J192,0)</f>
        <v>0</v>
      </c>
      <c r="BG192" s="214">
        <f>IF(N192="zákl. přenesená",J192,0)</f>
        <v>0</v>
      </c>
      <c r="BH192" s="214">
        <f>IF(N192="sníž. přenesená",J192,0)</f>
        <v>0</v>
      </c>
      <c r="BI192" s="214">
        <f>IF(N192="nulová",J192,0)</f>
        <v>0</v>
      </c>
      <c r="BJ192" s="14" t="s">
        <v>77</v>
      </c>
      <c r="BK192" s="214">
        <f>ROUND(I192*H192,2)</f>
        <v>0</v>
      </c>
      <c r="BL192" s="14" t="s">
        <v>122</v>
      </c>
      <c r="BM192" s="14" t="s">
        <v>533</v>
      </c>
    </row>
    <row r="193" s="11" customFormat="1">
      <c r="B193" s="215"/>
      <c r="C193" s="216"/>
      <c r="D193" s="217" t="s">
        <v>124</v>
      </c>
      <c r="E193" s="218" t="s">
        <v>1</v>
      </c>
      <c r="F193" s="219" t="s">
        <v>534</v>
      </c>
      <c r="G193" s="216"/>
      <c r="H193" s="220">
        <v>43.475999999999999</v>
      </c>
      <c r="I193" s="221"/>
      <c r="J193" s="216"/>
      <c r="K193" s="216"/>
      <c r="L193" s="222"/>
      <c r="M193" s="223"/>
      <c r="N193" s="224"/>
      <c r="O193" s="224"/>
      <c r="P193" s="224"/>
      <c r="Q193" s="224"/>
      <c r="R193" s="224"/>
      <c r="S193" s="224"/>
      <c r="T193" s="225"/>
      <c r="AT193" s="226" t="s">
        <v>124</v>
      </c>
      <c r="AU193" s="226" t="s">
        <v>79</v>
      </c>
      <c r="AV193" s="11" t="s">
        <v>79</v>
      </c>
      <c r="AW193" s="11" t="s">
        <v>32</v>
      </c>
      <c r="AX193" s="11" t="s">
        <v>77</v>
      </c>
      <c r="AY193" s="226" t="s">
        <v>115</v>
      </c>
    </row>
    <row r="194" s="1" customFormat="1" ht="21.28696" customHeight="1">
      <c r="B194" s="35"/>
      <c r="C194" s="203" t="s">
        <v>281</v>
      </c>
      <c r="D194" s="203" t="s">
        <v>117</v>
      </c>
      <c r="E194" s="204" t="s">
        <v>535</v>
      </c>
      <c r="F194" s="205" t="s">
        <v>536</v>
      </c>
      <c r="G194" s="206" t="s">
        <v>254</v>
      </c>
      <c r="H194" s="207">
        <v>28.100000000000001</v>
      </c>
      <c r="I194" s="208"/>
      <c r="J194" s="209">
        <f>ROUND(I194*H194,2)</f>
        <v>0</v>
      </c>
      <c r="K194" s="205" t="s">
        <v>121</v>
      </c>
      <c r="L194" s="40"/>
      <c r="M194" s="210" t="s">
        <v>1</v>
      </c>
      <c r="N194" s="211" t="s">
        <v>40</v>
      </c>
      <c r="O194" s="76"/>
      <c r="P194" s="212">
        <f>O194*H194</f>
        <v>0</v>
      </c>
      <c r="Q194" s="212">
        <v>1.0000000000000001E-05</v>
      </c>
      <c r="R194" s="212">
        <f>Q194*H194</f>
        <v>0.00028100000000000005</v>
      </c>
      <c r="S194" s="212">
        <v>0</v>
      </c>
      <c r="T194" s="213">
        <f>S194*H194</f>
        <v>0</v>
      </c>
      <c r="AR194" s="14" t="s">
        <v>122</v>
      </c>
      <c r="AT194" s="14" t="s">
        <v>117</v>
      </c>
      <c r="AU194" s="14" t="s">
        <v>79</v>
      </c>
      <c r="AY194" s="14" t="s">
        <v>115</v>
      </c>
      <c r="BE194" s="214">
        <f>IF(N194="základní",J194,0)</f>
        <v>0</v>
      </c>
      <c r="BF194" s="214">
        <f>IF(N194="snížená",J194,0)</f>
        <v>0</v>
      </c>
      <c r="BG194" s="214">
        <f>IF(N194="zákl. přenesená",J194,0)</f>
        <v>0</v>
      </c>
      <c r="BH194" s="214">
        <f>IF(N194="sníž. přenesená",J194,0)</f>
        <v>0</v>
      </c>
      <c r="BI194" s="214">
        <f>IF(N194="nulová",J194,0)</f>
        <v>0</v>
      </c>
      <c r="BJ194" s="14" t="s">
        <v>77</v>
      </c>
      <c r="BK194" s="214">
        <f>ROUND(I194*H194,2)</f>
        <v>0</v>
      </c>
      <c r="BL194" s="14" t="s">
        <v>122</v>
      </c>
      <c r="BM194" s="14" t="s">
        <v>537</v>
      </c>
    </row>
    <row r="195" s="11" customFormat="1">
      <c r="B195" s="215"/>
      <c r="C195" s="216"/>
      <c r="D195" s="217" t="s">
        <v>124</v>
      </c>
      <c r="E195" s="218" t="s">
        <v>1</v>
      </c>
      <c r="F195" s="219" t="s">
        <v>538</v>
      </c>
      <c r="G195" s="216"/>
      <c r="H195" s="220">
        <v>28.100000000000001</v>
      </c>
      <c r="I195" s="221"/>
      <c r="J195" s="216"/>
      <c r="K195" s="216"/>
      <c r="L195" s="222"/>
      <c r="M195" s="223"/>
      <c r="N195" s="224"/>
      <c r="O195" s="224"/>
      <c r="P195" s="224"/>
      <c r="Q195" s="224"/>
      <c r="R195" s="224"/>
      <c r="S195" s="224"/>
      <c r="T195" s="225"/>
      <c r="AT195" s="226" t="s">
        <v>124</v>
      </c>
      <c r="AU195" s="226" t="s">
        <v>79</v>
      </c>
      <c r="AV195" s="11" t="s">
        <v>79</v>
      </c>
      <c r="AW195" s="11" t="s">
        <v>32</v>
      </c>
      <c r="AX195" s="11" t="s">
        <v>77</v>
      </c>
      <c r="AY195" s="226" t="s">
        <v>115</v>
      </c>
    </row>
    <row r="196" s="1" customFormat="1" ht="15.02609" customHeight="1">
      <c r="B196" s="35"/>
      <c r="C196" s="238" t="s">
        <v>285</v>
      </c>
      <c r="D196" s="238" t="s">
        <v>194</v>
      </c>
      <c r="E196" s="239" t="s">
        <v>539</v>
      </c>
      <c r="F196" s="240" t="s">
        <v>540</v>
      </c>
      <c r="G196" s="241" t="s">
        <v>254</v>
      </c>
      <c r="H196" s="242">
        <v>28.521999999999998</v>
      </c>
      <c r="I196" s="243"/>
      <c r="J196" s="244">
        <f>ROUND(I196*H196,2)</f>
        <v>0</v>
      </c>
      <c r="K196" s="240" t="s">
        <v>121</v>
      </c>
      <c r="L196" s="245"/>
      <c r="M196" s="246" t="s">
        <v>1</v>
      </c>
      <c r="N196" s="247" t="s">
        <v>40</v>
      </c>
      <c r="O196" s="76"/>
      <c r="P196" s="212">
        <f>O196*H196</f>
        <v>0</v>
      </c>
      <c r="Q196" s="212">
        <v>0.0026700000000000001</v>
      </c>
      <c r="R196" s="212">
        <f>Q196*H196</f>
        <v>0.076153739999999998</v>
      </c>
      <c r="S196" s="212">
        <v>0</v>
      </c>
      <c r="T196" s="213">
        <f>S196*H196</f>
        <v>0</v>
      </c>
      <c r="AR196" s="14" t="s">
        <v>156</v>
      </c>
      <c r="AT196" s="14" t="s">
        <v>194</v>
      </c>
      <c r="AU196" s="14" t="s">
        <v>79</v>
      </c>
      <c r="AY196" s="14" t="s">
        <v>115</v>
      </c>
      <c r="BE196" s="214">
        <f>IF(N196="základní",J196,0)</f>
        <v>0</v>
      </c>
      <c r="BF196" s="214">
        <f>IF(N196="snížená",J196,0)</f>
        <v>0</v>
      </c>
      <c r="BG196" s="214">
        <f>IF(N196="zákl. přenesená",J196,0)</f>
        <v>0</v>
      </c>
      <c r="BH196" s="214">
        <f>IF(N196="sníž. přenesená",J196,0)</f>
        <v>0</v>
      </c>
      <c r="BI196" s="214">
        <f>IF(N196="nulová",J196,0)</f>
        <v>0</v>
      </c>
      <c r="BJ196" s="14" t="s">
        <v>77</v>
      </c>
      <c r="BK196" s="214">
        <f>ROUND(I196*H196,2)</f>
        <v>0</v>
      </c>
      <c r="BL196" s="14" t="s">
        <v>122</v>
      </c>
      <c r="BM196" s="14" t="s">
        <v>541</v>
      </c>
    </row>
    <row r="197" s="11" customFormat="1">
      <c r="B197" s="215"/>
      <c r="C197" s="216"/>
      <c r="D197" s="217" t="s">
        <v>124</v>
      </c>
      <c r="E197" s="218" t="s">
        <v>1</v>
      </c>
      <c r="F197" s="219" t="s">
        <v>542</v>
      </c>
      <c r="G197" s="216"/>
      <c r="H197" s="220">
        <v>28.521999999999998</v>
      </c>
      <c r="I197" s="221"/>
      <c r="J197" s="216"/>
      <c r="K197" s="216"/>
      <c r="L197" s="222"/>
      <c r="M197" s="223"/>
      <c r="N197" s="224"/>
      <c r="O197" s="224"/>
      <c r="P197" s="224"/>
      <c r="Q197" s="224"/>
      <c r="R197" s="224"/>
      <c r="S197" s="224"/>
      <c r="T197" s="225"/>
      <c r="AT197" s="226" t="s">
        <v>124</v>
      </c>
      <c r="AU197" s="226" t="s">
        <v>79</v>
      </c>
      <c r="AV197" s="11" t="s">
        <v>79</v>
      </c>
      <c r="AW197" s="11" t="s">
        <v>32</v>
      </c>
      <c r="AX197" s="11" t="s">
        <v>77</v>
      </c>
      <c r="AY197" s="226" t="s">
        <v>115</v>
      </c>
    </row>
    <row r="198" s="1" customFormat="1" ht="15.02609" customHeight="1">
      <c r="B198" s="35"/>
      <c r="C198" s="203" t="s">
        <v>289</v>
      </c>
      <c r="D198" s="203" t="s">
        <v>117</v>
      </c>
      <c r="E198" s="204" t="s">
        <v>543</v>
      </c>
      <c r="F198" s="205" t="s">
        <v>544</v>
      </c>
      <c r="G198" s="206" t="s">
        <v>226</v>
      </c>
      <c r="H198" s="207">
        <v>6</v>
      </c>
      <c r="I198" s="208"/>
      <c r="J198" s="209">
        <f>ROUND(I198*H198,2)</f>
        <v>0</v>
      </c>
      <c r="K198" s="205" t="s">
        <v>121</v>
      </c>
      <c r="L198" s="40"/>
      <c r="M198" s="210" t="s">
        <v>1</v>
      </c>
      <c r="N198" s="211" t="s">
        <v>40</v>
      </c>
      <c r="O198" s="76"/>
      <c r="P198" s="212">
        <f>O198*H198</f>
        <v>0</v>
      </c>
      <c r="Q198" s="212">
        <v>0.34089999999999998</v>
      </c>
      <c r="R198" s="212">
        <f>Q198*H198</f>
        <v>2.0453999999999999</v>
      </c>
      <c r="S198" s="212">
        <v>0</v>
      </c>
      <c r="T198" s="213">
        <f>S198*H198</f>
        <v>0</v>
      </c>
      <c r="AR198" s="14" t="s">
        <v>122</v>
      </c>
      <c r="AT198" s="14" t="s">
        <v>117</v>
      </c>
      <c r="AU198" s="14" t="s">
        <v>79</v>
      </c>
      <c r="AY198" s="14" t="s">
        <v>115</v>
      </c>
      <c r="BE198" s="214">
        <f>IF(N198="základní",J198,0)</f>
        <v>0</v>
      </c>
      <c r="BF198" s="214">
        <f>IF(N198="snížená",J198,0)</f>
        <v>0</v>
      </c>
      <c r="BG198" s="214">
        <f>IF(N198="zákl. přenesená",J198,0)</f>
        <v>0</v>
      </c>
      <c r="BH198" s="214">
        <f>IF(N198="sníž. přenesená",J198,0)</f>
        <v>0</v>
      </c>
      <c r="BI198" s="214">
        <f>IF(N198="nulová",J198,0)</f>
        <v>0</v>
      </c>
      <c r="BJ198" s="14" t="s">
        <v>77</v>
      </c>
      <c r="BK198" s="214">
        <f>ROUND(I198*H198,2)</f>
        <v>0</v>
      </c>
      <c r="BL198" s="14" t="s">
        <v>122</v>
      </c>
      <c r="BM198" s="14" t="s">
        <v>545</v>
      </c>
    </row>
    <row r="199" s="1" customFormat="1" ht="15.02609" customHeight="1">
      <c r="B199" s="35"/>
      <c r="C199" s="238" t="s">
        <v>293</v>
      </c>
      <c r="D199" s="238" t="s">
        <v>194</v>
      </c>
      <c r="E199" s="239" t="s">
        <v>546</v>
      </c>
      <c r="F199" s="240" t="s">
        <v>547</v>
      </c>
      <c r="G199" s="241" t="s">
        <v>226</v>
      </c>
      <c r="H199" s="242">
        <v>6</v>
      </c>
      <c r="I199" s="243"/>
      <c r="J199" s="244">
        <f>ROUND(I199*H199,2)</f>
        <v>0</v>
      </c>
      <c r="K199" s="240" t="s">
        <v>121</v>
      </c>
      <c r="L199" s="245"/>
      <c r="M199" s="246" t="s">
        <v>1</v>
      </c>
      <c r="N199" s="247" t="s">
        <v>40</v>
      </c>
      <c r="O199" s="76"/>
      <c r="P199" s="212">
        <f>O199*H199</f>
        <v>0</v>
      </c>
      <c r="Q199" s="212">
        <v>0.097000000000000003</v>
      </c>
      <c r="R199" s="212">
        <f>Q199*H199</f>
        <v>0.58200000000000007</v>
      </c>
      <c r="S199" s="212">
        <v>0</v>
      </c>
      <c r="T199" s="213">
        <f>S199*H199</f>
        <v>0</v>
      </c>
      <c r="AR199" s="14" t="s">
        <v>156</v>
      </c>
      <c r="AT199" s="14" t="s">
        <v>194</v>
      </c>
      <c r="AU199" s="14" t="s">
        <v>79</v>
      </c>
      <c r="AY199" s="14" t="s">
        <v>115</v>
      </c>
      <c r="BE199" s="214">
        <f>IF(N199="základní",J199,0)</f>
        <v>0</v>
      </c>
      <c r="BF199" s="214">
        <f>IF(N199="snížená",J199,0)</f>
        <v>0</v>
      </c>
      <c r="BG199" s="214">
        <f>IF(N199="zákl. přenesená",J199,0)</f>
        <v>0</v>
      </c>
      <c r="BH199" s="214">
        <f>IF(N199="sníž. přenesená",J199,0)</f>
        <v>0</v>
      </c>
      <c r="BI199" s="214">
        <f>IF(N199="nulová",J199,0)</f>
        <v>0</v>
      </c>
      <c r="BJ199" s="14" t="s">
        <v>77</v>
      </c>
      <c r="BK199" s="214">
        <f>ROUND(I199*H199,2)</f>
        <v>0</v>
      </c>
      <c r="BL199" s="14" t="s">
        <v>122</v>
      </c>
      <c r="BM199" s="14" t="s">
        <v>548</v>
      </c>
    </row>
    <row r="200" s="1" customFormat="1" ht="15.02609" customHeight="1">
      <c r="B200" s="35"/>
      <c r="C200" s="238" t="s">
        <v>297</v>
      </c>
      <c r="D200" s="238" t="s">
        <v>194</v>
      </c>
      <c r="E200" s="239" t="s">
        <v>549</v>
      </c>
      <c r="F200" s="240" t="s">
        <v>550</v>
      </c>
      <c r="G200" s="241" t="s">
        <v>226</v>
      </c>
      <c r="H200" s="242">
        <v>6</v>
      </c>
      <c r="I200" s="243"/>
      <c r="J200" s="244">
        <f>ROUND(I200*H200,2)</f>
        <v>0</v>
      </c>
      <c r="K200" s="240" t="s">
        <v>121</v>
      </c>
      <c r="L200" s="245"/>
      <c r="M200" s="246" t="s">
        <v>1</v>
      </c>
      <c r="N200" s="247" t="s">
        <v>40</v>
      </c>
      <c r="O200" s="76"/>
      <c r="P200" s="212">
        <f>O200*H200</f>
        <v>0</v>
      </c>
      <c r="Q200" s="212">
        <v>0.111</v>
      </c>
      <c r="R200" s="212">
        <f>Q200*H200</f>
        <v>0.66600000000000004</v>
      </c>
      <c r="S200" s="212">
        <v>0</v>
      </c>
      <c r="T200" s="213">
        <f>S200*H200</f>
        <v>0</v>
      </c>
      <c r="AR200" s="14" t="s">
        <v>156</v>
      </c>
      <c r="AT200" s="14" t="s">
        <v>194</v>
      </c>
      <c r="AU200" s="14" t="s">
        <v>79</v>
      </c>
      <c r="AY200" s="14" t="s">
        <v>115</v>
      </c>
      <c r="BE200" s="214">
        <f>IF(N200="základní",J200,0)</f>
        <v>0</v>
      </c>
      <c r="BF200" s="214">
        <f>IF(N200="snížená",J200,0)</f>
        <v>0</v>
      </c>
      <c r="BG200" s="214">
        <f>IF(N200="zákl. přenesená",J200,0)</f>
        <v>0</v>
      </c>
      <c r="BH200" s="214">
        <f>IF(N200="sníž. přenesená",J200,0)</f>
        <v>0</v>
      </c>
      <c r="BI200" s="214">
        <f>IF(N200="nulová",J200,0)</f>
        <v>0</v>
      </c>
      <c r="BJ200" s="14" t="s">
        <v>77</v>
      </c>
      <c r="BK200" s="214">
        <f>ROUND(I200*H200,2)</f>
        <v>0</v>
      </c>
      <c r="BL200" s="14" t="s">
        <v>122</v>
      </c>
      <c r="BM200" s="14" t="s">
        <v>551</v>
      </c>
    </row>
    <row r="201" s="1" customFormat="1" ht="15.02609" customHeight="1">
      <c r="B201" s="35"/>
      <c r="C201" s="238" t="s">
        <v>301</v>
      </c>
      <c r="D201" s="238" t="s">
        <v>194</v>
      </c>
      <c r="E201" s="239" t="s">
        <v>552</v>
      </c>
      <c r="F201" s="240" t="s">
        <v>553</v>
      </c>
      <c r="G201" s="241" t="s">
        <v>226</v>
      </c>
      <c r="H201" s="242">
        <v>6</v>
      </c>
      <c r="I201" s="243"/>
      <c r="J201" s="244">
        <f>ROUND(I201*H201,2)</f>
        <v>0</v>
      </c>
      <c r="K201" s="240" t="s">
        <v>121</v>
      </c>
      <c r="L201" s="245"/>
      <c r="M201" s="246" t="s">
        <v>1</v>
      </c>
      <c r="N201" s="247" t="s">
        <v>40</v>
      </c>
      <c r="O201" s="76"/>
      <c r="P201" s="212">
        <f>O201*H201</f>
        <v>0</v>
      </c>
      <c r="Q201" s="212">
        <v>0.027</v>
      </c>
      <c r="R201" s="212">
        <f>Q201*H201</f>
        <v>0.16200000000000001</v>
      </c>
      <c r="S201" s="212">
        <v>0</v>
      </c>
      <c r="T201" s="213">
        <f>S201*H201</f>
        <v>0</v>
      </c>
      <c r="AR201" s="14" t="s">
        <v>156</v>
      </c>
      <c r="AT201" s="14" t="s">
        <v>194</v>
      </c>
      <c r="AU201" s="14" t="s">
        <v>79</v>
      </c>
      <c r="AY201" s="14" t="s">
        <v>115</v>
      </c>
      <c r="BE201" s="214">
        <f>IF(N201="základní",J201,0)</f>
        <v>0</v>
      </c>
      <c r="BF201" s="214">
        <f>IF(N201="snížená",J201,0)</f>
        <v>0</v>
      </c>
      <c r="BG201" s="214">
        <f>IF(N201="zákl. přenesená",J201,0)</f>
        <v>0</v>
      </c>
      <c r="BH201" s="214">
        <f>IF(N201="sníž. přenesená",J201,0)</f>
        <v>0</v>
      </c>
      <c r="BI201" s="214">
        <f>IF(N201="nulová",J201,0)</f>
        <v>0</v>
      </c>
      <c r="BJ201" s="14" t="s">
        <v>77</v>
      </c>
      <c r="BK201" s="214">
        <f>ROUND(I201*H201,2)</f>
        <v>0</v>
      </c>
      <c r="BL201" s="14" t="s">
        <v>122</v>
      </c>
      <c r="BM201" s="14" t="s">
        <v>554</v>
      </c>
    </row>
    <row r="202" s="1" customFormat="1" ht="15.02609" customHeight="1">
      <c r="B202" s="35"/>
      <c r="C202" s="203" t="s">
        <v>305</v>
      </c>
      <c r="D202" s="203" t="s">
        <v>117</v>
      </c>
      <c r="E202" s="204" t="s">
        <v>555</v>
      </c>
      <c r="F202" s="205" t="s">
        <v>556</v>
      </c>
      <c r="G202" s="206" t="s">
        <v>226</v>
      </c>
      <c r="H202" s="207">
        <v>20</v>
      </c>
      <c r="I202" s="208"/>
      <c r="J202" s="209">
        <f>ROUND(I202*H202,2)</f>
        <v>0</v>
      </c>
      <c r="K202" s="205" t="s">
        <v>121</v>
      </c>
      <c r="L202" s="40"/>
      <c r="M202" s="210" t="s">
        <v>1</v>
      </c>
      <c r="N202" s="211" t="s">
        <v>40</v>
      </c>
      <c r="O202" s="76"/>
      <c r="P202" s="212">
        <f>O202*H202</f>
        <v>0</v>
      </c>
      <c r="Q202" s="212">
        <v>0.0066</v>
      </c>
      <c r="R202" s="212">
        <f>Q202*H202</f>
        <v>0.13200000000000001</v>
      </c>
      <c r="S202" s="212">
        <v>0</v>
      </c>
      <c r="T202" s="213">
        <f>S202*H202</f>
        <v>0</v>
      </c>
      <c r="AR202" s="14" t="s">
        <v>122</v>
      </c>
      <c r="AT202" s="14" t="s">
        <v>117</v>
      </c>
      <c r="AU202" s="14" t="s">
        <v>79</v>
      </c>
      <c r="AY202" s="14" t="s">
        <v>115</v>
      </c>
      <c r="BE202" s="214">
        <f>IF(N202="základní",J202,0)</f>
        <v>0</v>
      </c>
      <c r="BF202" s="214">
        <f>IF(N202="snížená",J202,0)</f>
        <v>0</v>
      </c>
      <c r="BG202" s="214">
        <f>IF(N202="zákl. přenesená",J202,0)</f>
        <v>0</v>
      </c>
      <c r="BH202" s="214">
        <f>IF(N202="sníž. přenesená",J202,0)</f>
        <v>0</v>
      </c>
      <c r="BI202" s="214">
        <f>IF(N202="nulová",J202,0)</f>
        <v>0</v>
      </c>
      <c r="BJ202" s="14" t="s">
        <v>77</v>
      </c>
      <c r="BK202" s="214">
        <f>ROUND(I202*H202,2)</f>
        <v>0</v>
      </c>
      <c r="BL202" s="14" t="s">
        <v>122</v>
      </c>
      <c r="BM202" s="14" t="s">
        <v>557</v>
      </c>
    </row>
    <row r="203" s="1" customFormat="1" ht="15.02609" customHeight="1">
      <c r="B203" s="35"/>
      <c r="C203" s="238" t="s">
        <v>309</v>
      </c>
      <c r="D203" s="238" t="s">
        <v>194</v>
      </c>
      <c r="E203" s="239" t="s">
        <v>558</v>
      </c>
      <c r="F203" s="240" t="s">
        <v>559</v>
      </c>
      <c r="G203" s="241" t="s">
        <v>226</v>
      </c>
      <c r="H203" s="242">
        <v>8</v>
      </c>
      <c r="I203" s="243"/>
      <c r="J203" s="244">
        <f>ROUND(I203*H203,2)</f>
        <v>0</v>
      </c>
      <c r="K203" s="240" t="s">
        <v>121</v>
      </c>
      <c r="L203" s="245"/>
      <c r="M203" s="246" t="s">
        <v>1</v>
      </c>
      <c r="N203" s="247" t="s">
        <v>40</v>
      </c>
      <c r="O203" s="76"/>
      <c r="P203" s="212">
        <f>O203*H203</f>
        <v>0</v>
      </c>
      <c r="Q203" s="212">
        <v>0.032000000000000001</v>
      </c>
      <c r="R203" s="212">
        <f>Q203*H203</f>
        <v>0.25600000000000001</v>
      </c>
      <c r="S203" s="212">
        <v>0</v>
      </c>
      <c r="T203" s="213">
        <f>S203*H203</f>
        <v>0</v>
      </c>
      <c r="AR203" s="14" t="s">
        <v>156</v>
      </c>
      <c r="AT203" s="14" t="s">
        <v>194</v>
      </c>
      <c r="AU203" s="14" t="s">
        <v>79</v>
      </c>
      <c r="AY203" s="14" t="s">
        <v>115</v>
      </c>
      <c r="BE203" s="214">
        <f>IF(N203="základní",J203,0)</f>
        <v>0</v>
      </c>
      <c r="BF203" s="214">
        <f>IF(N203="snížená",J203,0)</f>
        <v>0</v>
      </c>
      <c r="BG203" s="214">
        <f>IF(N203="zákl. přenesená",J203,0)</f>
        <v>0</v>
      </c>
      <c r="BH203" s="214">
        <f>IF(N203="sníž. přenesená",J203,0)</f>
        <v>0</v>
      </c>
      <c r="BI203" s="214">
        <f>IF(N203="nulová",J203,0)</f>
        <v>0</v>
      </c>
      <c r="BJ203" s="14" t="s">
        <v>77</v>
      </c>
      <c r="BK203" s="214">
        <f>ROUND(I203*H203,2)</f>
        <v>0</v>
      </c>
      <c r="BL203" s="14" t="s">
        <v>122</v>
      </c>
      <c r="BM203" s="14" t="s">
        <v>560</v>
      </c>
    </row>
    <row r="204" s="1" customFormat="1" ht="15.02609" customHeight="1">
      <c r="B204" s="35"/>
      <c r="C204" s="238" t="s">
        <v>313</v>
      </c>
      <c r="D204" s="238" t="s">
        <v>194</v>
      </c>
      <c r="E204" s="239" t="s">
        <v>561</v>
      </c>
      <c r="F204" s="240" t="s">
        <v>562</v>
      </c>
      <c r="G204" s="241" t="s">
        <v>226</v>
      </c>
      <c r="H204" s="242">
        <v>12</v>
      </c>
      <c r="I204" s="243"/>
      <c r="J204" s="244">
        <f>ROUND(I204*H204,2)</f>
        <v>0</v>
      </c>
      <c r="K204" s="240" t="s">
        <v>121</v>
      </c>
      <c r="L204" s="245"/>
      <c r="M204" s="246" t="s">
        <v>1</v>
      </c>
      <c r="N204" s="247" t="s">
        <v>40</v>
      </c>
      <c r="O204" s="76"/>
      <c r="P204" s="212">
        <f>O204*H204</f>
        <v>0</v>
      </c>
      <c r="Q204" s="212">
        <v>0.041000000000000002</v>
      </c>
      <c r="R204" s="212">
        <f>Q204*H204</f>
        <v>0.49199999999999999</v>
      </c>
      <c r="S204" s="212">
        <v>0</v>
      </c>
      <c r="T204" s="213">
        <f>S204*H204</f>
        <v>0</v>
      </c>
      <c r="AR204" s="14" t="s">
        <v>156</v>
      </c>
      <c r="AT204" s="14" t="s">
        <v>194</v>
      </c>
      <c r="AU204" s="14" t="s">
        <v>79</v>
      </c>
      <c r="AY204" s="14" t="s">
        <v>115</v>
      </c>
      <c r="BE204" s="214">
        <f>IF(N204="základní",J204,0)</f>
        <v>0</v>
      </c>
      <c r="BF204" s="214">
        <f>IF(N204="snížená",J204,0)</f>
        <v>0</v>
      </c>
      <c r="BG204" s="214">
        <f>IF(N204="zákl. přenesená",J204,0)</f>
        <v>0</v>
      </c>
      <c r="BH204" s="214">
        <f>IF(N204="sníž. přenesená",J204,0)</f>
        <v>0</v>
      </c>
      <c r="BI204" s="214">
        <f>IF(N204="nulová",J204,0)</f>
        <v>0</v>
      </c>
      <c r="BJ204" s="14" t="s">
        <v>77</v>
      </c>
      <c r="BK204" s="214">
        <f>ROUND(I204*H204,2)</f>
        <v>0</v>
      </c>
      <c r="BL204" s="14" t="s">
        <v>122</v>
      </c>
      <c r="BM204" s="14" t="s">
        <v>563</v>
      </c>
    </row>
    <row r="205" s="1" customFormat="1" ht="21.28696" customHeight="1">
      <c r="B205" s="35"/>
      <c r="C205" s="203" t="s">
        <v>317</v>
      </c>
      <c r="D205" s="203" t="s">
        <v>117</v>
      </c>
      <c r="E205" s="204" t="s">
        <v>564</v>
      </c>
      <c r="F205" s="205" t="s">
        <v>565</v>
      </c>
      <c r="G205" s="206" t="s">
        <v>254</v>
      </c>
      <c r="H205" s="207">
        <v>43.475999999999999</v>
      </c>
      <c r="I205" s="208"/>
      <c r="J205" s="209">
        <f>ROUND(I205*H205,2)</f>
        <v>0</v>
      </c>
      <c r="K205" s="205" t="s">
        <v>121</v>
      </c>
      <c r="L205" s="40"/>
      <c r="M205" s="210" t="s">
        <v>1</v>
      </c>
      <c r="N205" s="211" t="s">
        <v>40</v>
      </c>
      <c r="O205" s="76"/>
      <c r="P205" s="212">
        <f>O205*H205</f>
        <v>0</v>
      </c>
      <c r="Q205" s="212">
        <v>3.0000000000000001E-05</v>
      </c>
      <c r="R205" s="212">
        <f>Q205*H205</f>
        <v>0.0013042800000000001</v>
      </c>
      <c r="S205" s="212">
        <v>0</v>
      </c>
      <c r="T205" s="213">
        <f>S205*H205</f>
        <v>0</v>
      </c>
      <c r="AR205" s="14" t="s">
        <v>122</v>
      </c>
      <c r="AT205" s="14" t="s">
        <v>117</v>
      </c>
      <c r="AU205" s="14" t="s">
        <v>79</v>
      </c>
      <c r="AY205" s="14" t="s">
        <v>115</v>
      </c>
      <c r="BE205" s="214">
        <f>IF(N205="základní",J205,0)</f>
        <v>0</v>
      </c>
      <c r="BF205" s="214">
        <f>IF(N205="snížená",J205,0)</f>
        <v>0</v>
      </c>
      <c r="BG205" s="214">
        <f>IF(N205="zákl. přenesená",J205,0)</f>
        <v>0</v>
      </c>
      <c r="BH205" s="214">
        <f>IF(N205="sníž. přenesená",J205,0)</f>
        <v>0</v>
      </c>
      <c r="BI205" s="214">
        <f>IF(N205="nulová",J205,0)</f>
        <v>0</v>
      </c>
      <c r="BJ205" s="14" t="s">
        <v>77</v>
      </c>
      <c r="BK205" s="214">
        <f>ROUND(I205*H205,2)</f>
        <v>0</v>
      </c>
      <c r="BL205" s="14" t="s">
        <v>122</v>
      </c>
      <c r="BM205" s="14" t="s">
        <v>566</v>
      </c>
    </row>
    <row r="206" s="1" customFormat="1" ht="15.02609" customHeight="1">
      <c r="B206" s="35"/>
      <c r="C206" s="238" t="s">
        <v>321</v>
      </c>
      <c r="D206" s="238" t="s">
        <v>194</v>
      </c>
      <c r="E206" s="239" t="s">
        <v>567</v>
      </c>
      <c r="F206" s="240" t="s">
        <v>568</v>
      </c>
      <c r="G206" s="241" t="s">
        <v>226</v>
      </c>
      <c r="H206" s="242">
        <v>43.475999999999999</v>
      </c>
      <c r="I206" s="243"/>
      <c r="J206" s="244">
        <f>ROUND(I206*H206,2)</f>
        <v>0</v>
      </c>
      <c r="K206" s="240" t="s">
        <v>121</v>
      </c>
      <c r="L206" s="245"/>
      <c r="M206" s="246" t="s">
        <v>1</v>
      </c>
      <c r="N206" s="247" t="s">
        <v>40</v>
      </c>
      <c r="O206" s="76"/>
      <c r="P206" s="212">
        <f>O206*H206</f>
        <v>0</v>
      </c>
      <c r="Q206" s="212">
        <v>0.25169999999999998</v>
      </c>
      <c r="R206" s="212">
        <f>Q206*H206</f>
        <v>10.942909199999999</v>
      </c>
      <c r="S206" s="212">
        <v>0</v>
      </c>
      <c r="T206" s="213">
        <f>S206*H206</f>
        <v>0</v>
      </c>
      <c r="AR206" s="14" t="s">
        <v>156</v>
      </c>
      <c r="AT206" s="14" t="s">
        <v>194</v>
      </c>
      <c r="AU206" s="14" t="s">
        <v>79</v>
      </c>
      <c r="AY206" s="14" t="s">
        <v>115</v>
      </c>
      <c r="BE206" s="214">
        <f>IF(N206="základní",J206,0)</f>
        <v>0</v>
      </c>
      <c r="BF206" s="214">
        <f>IF(N206="snížená",J206,0)</f>
        <v>0</v>
      </c>
      <c r="BG206" s="214">
        <f>IF(N206="zákl. přenesená",J206,0)</f>
        <v>0</v>
      </c>
      <c r="BH206" s="214">
        <f>IF(N206="sníž. přenesená",J206,0)</f>
        <v>0</v>
      </c>
      <c r="BI206" s="214">
        <f>IF(N206="nulová",J206,0)</f>
        <v>0</v>
      </c>
      <c r="BJ206" s="14" t="s">
        <v>77</v>
      </c>
      <c r="BK206" s="214">
        <f>ROUND(I206*H206,2)</f>
        <v>0</v>
      </c>
      <c r="BL206" s="14" t="s">
        <v>122</v>
      </c>
      <c r="BM206" s="14" t="s">
        <v>569</v>
      </c>
    </row>
    <row r="207" s="1" customFormat="1" ht="15.02609" customHeight="1">
      <c r="B207" s="35"/>
      <c r="C207" s="203" t="s">
        <v>325</v>
      </c>
      <c r="D207" s="203" t="s">
        <v>117</v>
      </c>
      <c r="E207" s="204" t="s">
        <v>570</v>
      </c>
      <c r="F207" s="205" t="s">
        <v>571</v>
      </c>
      <c r="G207" s="206" t="s">
        <v>226</v>
      </c>
      <c r="H207" s="207">
        <v>7</v>
      </c>
      <c r="I207" s="208"/>
      <c r="J207" s="209">
        <f>ROUND(I207*H207,2)</f>
        <v>0</v>
      </c>
      <c r="K207" s="205" t="s">
        <v>121</v>
      </c>
      <c r="L207" s="40"/>
      <c r="M207" s="210" t="s">
        <v>1</v>
      </c>
      <c r="N207" s="211" t="s">
        <v>40</v>
      </c>
      <c r="O207" s="76"/>
      <c r="P207" s="212">
        <f>O207*H207</f>
        <v>0</v>
      </c>
      <c r="Q207" s="212">
        <v>0.011469999999999999</v>
      </c>
      <c r="R207" s="212">
        <f>Q207*H207</f>
        <v>0.08029</v>
      </c>
      <c r="S207" s="212">
        <v>0</v>
      </c>
      <c r="T207" s="213">
        <f>S207*H207</f>
        <v>0</v>
      </c>
      <c r="AR207" s="14" t="s">
        <v>122</v>
      </c>
      <c r="AT207" s="14" t="s">
        <v>117</v>
      </c>
      <c r="AU207" s="14" t="s">
        <v>79</v>
      </c>
      <c r="AY207" s="14" t="s">
        <v>115</v>
      </c>
      <c r="BE207" s="214">
        <f>IF(N207="základní",J207,0)</f>
        <v>0</v>
      </c>
      <c r="BF207" s="214">
        <f>IF(N207="snížená",J207,0)</f>
        <v>0</v>
      </c>
      <c r="BG207" s="214">
        <f>IF(N207="zákl. přenesená",J207,0)</f>
        <v>0</v>
      </c>
      <c r="BH207" s="214">
        <f>IF(N207="sníž. přenesená",J207,0)</f>
        <v>0</v>
      </c>
      <c r="BI207" s="214">
        <f>IF(N207="nulová",J207,0)</f>
        <v>0</v>
      </c>
      <c r="BJ207" s="14" t="s">
        <v>77</v>
      </c>
      <c r="BK207" s="214">
        <f>ROUND(I207*H207,2)</f>
        <v>0</v>
      </c>
      <c r="BL207" s="14" t="s">
        <v>122</v>
      </c>
      <c r="BM207" s="14" t="s">
        <v>572</v>
      </c>
    </row>
    <row r="208" s="1" customFormat="1" ht="15.02609" customHeight="1">
      <c r="B208" s="35"/>
      <c r="C208" s="238" t="s">
        <v>329</v>
      </c>
      <c r="D208" s="238" t="s">
        <v>194</v>
      </c>
      <c r="E208" s="239" t="s">
        <v>573</v>
      </c>
      <c r="F208" s="240" t="s">
        <v>574</v>
      </c>
      <c r="G208" s="241" t="s">
        <v>226</v>
      </c>
      <c r="H208" s="242">
        <v>7</v>
      </c>
      <c r="I208" s="243"/>
      <c r="J208" s="244">
        <f>ROUND(I208*H208,2)</f>
        <v>0</v>
      </c>
      <c r="K208" s="240" t="s">
        <v>121</v>
      </c>
      <c r="L208" s="245"/>
      <c r="M208" s="246" t="s">
        <v>1</v>
      </c>
      <c r="N208" s="247" t="s">
        <v>40</v>
      </c>
      <c r="O208" s="76"/>
      <c r="P208" s="212">
        <f>O208*H208</f>
        <v>0</v>
      </c>
      <c r="Q208" s="212">
        <v>0.56999999999999995</v>
      </c>
      <c r="R208" s="212">
        <f>Q208*H208</f>
        <v>3.9899999999999998</v>
      </c>
      <c r="S208" s="212">
        <v>0</v>
      </c>
      <c r="T208" s="213">
        <f>S208*H208</f>
        <v>0</v>
      </c>
      <c r="AR208" s="14" t="s">
        <v>156</v>
      </c>
      <c r="AT208" s="14" t="s">
        <v>194</v>
      </c>
      <c r="AU208" s="14" t="s">
        <v>79</v>
      </c>
      <c r="AY208" s="14" t="s">
        <v>115</v>
      </c>
      <c r="BE208" s="214">
        <f>IF(N208="základní",J208,0)</f>
        <v>0</v>
      </c>
      <c r="BF208" s="214">
        <f>IF(N208="snížená",J208,0)</f>
        <v>0</v>
      </c>
      <c r="BG208" s="214">
        <f>IF(N208="zákl. přenesená",J208,0)</f>
        <v>0</v>
      </c>
      <c r="BH208" s="214">
        <f>IF(N208="sníž. přenesená",J208,0)</f>
        <v>0</v>
      </c>
      <c r="BI208" s="214">
        <f>IF(N208="nulová",J208,0)</f>
        <v>0</v>
      </c>
      <c r="BJ208" s="14" t="s">
        <v>77</v>
      </c>
      <c r="BK208" s="214">
        <f>ROUND(I208*H208,2)</f>
        <v>0</v>
      </c>
      <c r="BL208" s="14" t="s">
        <v>122</v>
      </c>
      <c r="BM208" s="14" t="s">
        <v>575</v>
      </c>
    </row>
    <row r="209" s="1" customFormat="1" ht="15.02609" customHeight="1">
      <c r="B209" s="35"/>
      <c r="C209" s="203" t="s">
        <v>333</v>
      </c>
      <c r="D209" s="203" t="s">
        <v>117</v>
      </c>
      <c r="E209" s="204" t="s">
        <v>576</v>
      </c>
      <c r="F209" s="205" t="s">
        <v>577</v>
      </c>
      <c r="G209" s="206" t="s">
        <v>226</v>
      </c>
      <c r="H209" s="207">
        <v>7</v>
      </c>
      <c r="I209" s="208"/>
      <c r="J209" s="209">
        <f>ROUND(I209*H209,2)</f>
        <v>0</v>
      </c>
      <c r="K209" s="205" t="s">
        <v>121</v>
      </c>
      <c r="L209" s="40"/>
      <c r="M209" s="210" t="s">
        <v>1</v>
      </c>
      <c r="N209" s="211" t="s">
        <v>40</v>
      </c>
      <c r="O209" s="76"/>
      <c r="P209" s="212">
        <f>O209*H209</f>
        <v>0</v>
      </c>
      <c r="Q209" s="212">
        <v>0.027529999999999999</v>
      </c>
      <c r="R209" s="212">
        <f>Q209*H209</f>
        <v>0.19270999999999999</v>
      </c>
      <c r="S209" s="212">
        <v>0</v>
      </c>
      <c r="T209" s="213">
        <f>S209*H209</f>
        <v>0</v>
      </c>
      <c r="AR209" s="14" t="s">
        <v>122</v>
      </c>
      <c r="AT209" s="14" t="s">
        <v>117</v>
      </c>
      <c r="AU209" s="14" t="s">
        <v>79</v>
      </c>
      <c r="AY209" s="14" t="s">
        <v>115</v>
      </c>
      <c r="BE209" s="214">
        <f>IF(N209="základní",J209,0)</f>
        <v>0</v>
      </c>
      <c r="BF209" s="214">
        <f>IF(N209="snížená",J209,0)</f>
        <v>0</v>
      </c>
      <c r="BG209" s="214">
        <f>IF(N209="zákl. přenesená",J209,0)</f>
        <v>0</v>
      </c>
      <c r="BH209" s="214">
        <f>IF(N209="sníž. přenesená",J209,0)</f>
        <v>0</v>
      </c>
      <c r="BI209" s="214">
        <f>IF(N209="nulová",J209,0)</f>
        <v>0</v>
      </c>
      <c r="BJ209" s="14" t="s">
        <v>77</v>
      </c>
      <c r="BK209" s="214">
        <f>ROUND(I209*H209,2)</f>
        <v>0</v>
      </c>
      <c r="BL209" s="14" t="s">
        <v>122</v>
      </c>
      <c r="BM209" s="14" t="s">
        <v>578</v>
      </c>
    </row>
    <row r="210" s="1" customFormat="1" ht="15.02609" customHeight="1">
      <c r="B210" s="35"/>
      <c r="C210" s="238" t="s">
        <v>337</v>
      </c>
      <c r="D210" s="238" t="s">
        <v>194</v>
      </c>
      <c r="E210" s="239" t="s">
        <v>579</v>
      </c>
      <c r="F210" s="240" t="s">
        <v>580</v>
      </c>
      <c r="G210" s="241" t="s">
        <v>226</v>
      </c>
      <c r="H210" s="242">
        <v>6</v>
      </c>
      <c r="I210" s="243"/>
      <c r="J210" s="244">
        <f>ROUND(I210*H210,2)</f>
        <v>0</v>
      </c>
      <c r="K210" s="240" t="s">
        <v>121</v>
      </c>
      <c r="L210" s="245"/>
      <c r="M210" s="246" t="s">
        <v>1</v>
      </c>
      <c r="N210" s="247" t="s">
        <v>40</v>
      </c>
      <c r="O210" s="76"/>
      <c r="P210" s="212">
        <f>O210*H210</f>
        <v>0</v>
      </c>
      <c r="Q210" s="212">
        <v>1.6140000000000001</v>
      </c>
      <c r="R210" s="212">
        <f>Q210*H210</f>
        <v>9.6840000000000011</v>
      </c>
      <c r="S210" s="212">
        <v>0</v>
      </c>
      <c r="T210" s="213">
        <f>S210*H210</f>
        <v>0</v>
      </c>
      <c r="AR210" s="14" t="s">
        <v>156</v>
      </c>
      <c r="AT210" s="14" t="s">
        <v>194</v>
      </c>
      <c r="AU210" s="14" t="s">
        <v>79</v>
      </c>
      <c r="AY210" s="14" t="s">
        <v>115</v>
      </c>
      <c r="BE210" s="214">
        <f>IF(N210="základní",J210,0)</f>
        <v>0</v>
      </c>
      <c r="BF210" s="214">
        <f>IF(N210="snížená",J210,0)</f>
        <v>0</v>
      </c>
      <c r="BG210" s="214">
        <f>IF(N210="zákl. přenesená",J210,0)</f>
        <v>0</v>
      </c>
      <c r="BH210" s="214">
        <f>IF(N210="sníž. přenesená",J210,0)</f>
        <v>0</v>
      </c>
      <c r="BI210" s="214">
        <f>IF(N210="nulová",J210,0)</f>
        <v>0</v>
      </c>
      <c r="BJ210" s="14" t="s">
        <v>77</v>
      </c>
      <c r="BK210" s="214">
        <f>ROUND(I210*H210,2)</f>
        <v>0</v>
      </c>
      <c r="BL210" s="14" t="s">
        <v>122</v>
      </c>
      <c r="BM210" s="14" t="s">
        <v>581</v>
      </c>
    </row>
    <row r="211" s="1" customFormat="1" ht="15.02609" customHeight="1">
      <c r="B211" s="35"/>
      <c r="C211" s="238" t="s">
        <v>341</v>
      </c>
      <c r="D211" s="238" t="s">
        <v>194</v>
      </c>
      <c r="E211" s="239" t="s">
        <v>582</v>
      </c>
      <c r="F211" s="240" t="s">
        <v>583</v>
      </c>
      <c r="G211" s="241" t="s">
        <v>226</v>
      </c>
      <c r="H211" s="242">
        <v>1</v>
      </c>
      <c r="I211" s="243"/>
      <c r="J211" s="244">
        <f>ROUND(I211*H211,2)</f>
        <v>0</v>
      </c>
      <c r="K211" s="240" t="s">
        <v>121</v>
      </c>
      <c r="L211" s="245"/>
      <c r="M211" s="246" t="s">
        <v>1</v>
      </c>
      <c r="N211" s="247" t="s">
        <v>40</v>
      </c>
      <c r="O211" s="76"/>
      <c r="P211" s="212">
        <f>O211*H211</f>
        <v>0</v>
      </c>
      <c r="Q211" s="212">
        <v>2.4169999999999998</v>
      </c>
      <c r="R211" s="212">
        <f>Q211*H211</f>
        <v>2.4169999999999998</v>
      </c>
      <c r="S211" s="212">
        <v>0</v>
      </c>
      <c r="T211" s="213">
        <f>S211*H211</f>
        <v>0</v>
      </c>
      <c r="AR211" s="14" t="s">
        <v>156</v>
      </c>
      <c r="AT211" s="14" t="s">
        <v>194</v>
      </c>
      <c r="AU211" s="14" t="s">
        <v>79</v>
      </c>
      <c r="AY211" s="14" t="s">
        <v>115</v>
      </c>
      <c r="BE211" s="214">
        <f>IF(N211="základní",J211,0)</f>
        <v>0</v>
      </c>
      <c r="BF211" s="214">
        <f>IF(N211="snížená",J211,0)</f>
        <v>0</v>
      </c>
      <c r="BG211" s="214">
        <f>IF(N211="zákl. přenesená",J211,0)</f>
        <v>0</v>
      </c>
      <c r="BH211" s="214">
        <f>IF(N211="sníž. přenesená",J211,0)</f>
        <v>0</v>
      </c>
      <c r="BI211" s="214">
        <f>IF(N211="nulová",J211,0)</f>
        <v>0</v>
      </c>
      <c r="BJ211" s="14" t="s">
        <v>77</v>
      </c>
      <c r="BK211" s="214">
        <f>ROUND(I211*H211,2)</f>
        <v>0</v>
      </c>
      <c r="BL211" s="14" t="s">
        <v>122</v>
      </c>
      <c r="BM211" s="14" t="s">
        <v>584</v>
      </c>
    </row>
    <row r="212" s="1" customFormat="1" ht="15.02609" customHeight="1">
      <c r="B212" s="35"/>
      <c r="C212" s="203" t="s">
        <v>345</v>
      </c>
      <c r="D212" s="203" t="s">
        <v>117</v>
      </c>
      <c r="E212" s="204" t="s">
        <v>585</v>
      </c>
      <c r="F212" s="205" t="s">
        <v>586</v>
      </c>
      <c r="G212" s="206" t="s">
        <v>226</v>
      </c>
      <c r="H212" s="207">
        <v>6</v>
      </c>
      <c r="I212" s="208"/>
      <c r="J212" s="209">
        <f>ROUND(I212*H212,2)</f>
        <v>0</v>
      </c>
      <c r="K212" s="205" t="s">
        <v>121</v>
      </c>
      <c r="L212" s="40"/>
      <c r="M212" s="210" t="s">
        <v>1</v>
      </c>
      <c r="N212" s="211" t="s">
        <v>40</v>
      </c>
      <c r="O212" s="76"/>
      <c r="P212" s="212">
        <f>O212*H212</f>
        <v>0</v>
      </c>
      <c r="Q212" s="212">
        <v>0.21734000000000001</v>
      </c>
      <c r="R212" s="212">
        <f>Q212*H212</f>
        <v>1.3040400000000001</v>
      </c>
      <c r="S212" s="212">
        <v>0</v>
      </c>
      <c r="T212" s="213">
        <f>S212*H212</f>
        <v>0</v>
      </c>
      <c r="AR212" s="14" t="s">
        <v>122</v>
      </c>
      <c r="AT212" s="14" t="s">
        <v>117</v>
      </c>
      <c r="AU212" s="14" t="s">
        <v>79</v>
      </c>
      <c r="AY212" s="14" t="s">
        <v>115</v>
      </c>
      <c r="BE212" s="214">
        <f>IF(N212="základní",J212,0)</f>
        <v>0</v>
      </c>
      <c r="BF212" s="214">
        <f>IF(N212="snížená",J212,0)</f>
        <v>0</v>
      </c>
      <c r="BG212" s="214">
        <f>IF(N212="zákl. přenesená",J212,0)</f>
        <v>0</v>
      </c>
      <c r="BH212" s="214">
        <f>IF(N212="sníž. přenesená",J212,0)</f>
        <v>0</v>
      </c>
      <c r="BI212" s="214">
        <f>IF(N212="nulová",J212,0)</f>
        <v>0</v>
      </c>
      <c r="BJ212" s="14" t="s">
        <v>77</v>
      </c>
      <c r="BK212" s="214">
        <f>ROUND(I212*H212,2)</f>
        <v>0</v>
      </c>
      <c r="BL212" s="14" t="s">
        <v>122</v>
      </c>
      <c r="BM212" s="14" t="s">
        <v>587</v>
      </c>
    </row>
    <row r="213" s="1" customFormat="1" ht="15.02609" customHeight="1">
      <c r="B213" s="35"/>
      <c r="C213" s="238" t="s">
        <v>349</v>
      </c>
      <c r="D213" s="238" t="s">
        <v>194</v>
      </c>
      <c r="E213" s="239" t="s">
        <v>588</v>
      </c>
      <c r="F213" s="240" t="s">
        <v>589</v>
      </c>
      <c r="G213" s="241" t="s">
        <v>226</v>
      </c>
      <c r="H213" s="242">
        <v>6</v>
      </c>
      <c r="I213" s="243"/>
      <c r="J213" s="244">
        <f>ROUND(I213*H213,2)</f>
        <v>0</v>
      </c>
      <c r="K213" s="240" t="s">
        <v>121</v>
      </c>
      <c r="L213" s="245"/>
      <c r="M213" s="246" t="s">
        <v>1</v>
      </c>
      <c r="N213" s="247" t="s">
        <v>40</v>
      </c>
      <c r="O213" s="76"/>
      <c r="P213" s="212">
        <f>O213*H213</f>
        <v>0</v>
      </c>
      <c r="Q213" s="212">
        <v>0.0030000000000000001</v>
      </c>
      <c r="R213" s="212">
        <f>Q213*H213</f>
        <v>0.018000000000000002</v>
      </c>
      <c r="S213" s="212">
        <v>0</v>
      </c>
      <c r="T213" s="213">
        <f>S213*H213</f>
        <v>0</v>
      </c>
      <c r="AR213" s="14" t="s">
        <v>156</v>
      </c>
      <c r="AT213" s="14" t="s">
        <v>194</v>
      </c>
      <c r="AU213" s="14" t="s">
        <v>79</v>
      </c>
      <c r="AY213" s="14" t="s">
        <v>115</v>
      </c>
      <c r="BE213" s="214">
        <f>IF(N213="základní",J213,0)</f>
        <v>0</v>
      </c>
      <c r="BF213" s="214">
        <f>IF(N213="snížená",J213,0)</f>
        <v>0</v>
      </c>
      <c r="BG213" s="214">
        <f>IF(N213="zákl. přenesená",J213,0)</f>
        <v>0</v>
      </c>
      <c r="BH213" s="214">
        <f>IF(N213="sníž. přenesená",J213,0)</f>
        <v>0</v>
      </c>
      <c r="BI213" s="214">
        <f>IF(N213="nulová",J213,0)</f>
        <v>0</v>
      </c>
      <c r="BJ213" s="14" t="s">
        <v>77</v>
      </c>
      <c r="BK213" s="214">
        <f>ROUND(I213*H213,2)</f>
        <v>0</v>
      </c>
      <c r="BL213" s="14" t="s">
        <v>122</v>
      </c>
      <c r="BM213" s="14" t="s">
        <v>590</v>
      </c>
    </row>
    <row r="214" s="1" customFormat="1" ht="15.02609" customHeight="1">
      <c r="B214" s="35"/>
      <c r="C214" s="238" t="s">
        <v>353</v>
      </c>
      <c r="D214" s="238" t="s">
        <v>194</v>
      </c>
      <c r="E214" s="239" t="s">
        <v>591</v>
      </c>
      <c r="F214" s="240" t="s">
        <v>592</v>
      </c>
      <c r="G214" s="241" t="s">
        <v>226</v>
      </c>
      <c r="H214" s="242">
        <v>6</v>
      </c>
      <c r="I214" s="243"/>
      <c r="J214" s="244">
        <f>ROUND(I214*H214,2)</f>
        <v>0</v>
      </c>
      <c r="K214" s="240" t="s">
        <v>121</v>
      </c>
      <c r="L214" s="245"/>
      <c r="M214" s="246" t="s">
        <v>1</v>
      </c>
      <c r="N214" s="247" t="s">
        <v>40</v>
      </c>
      <c r="O214" s="76"/>
      <c r="P214" s="212">
        <f>O214*H214</f>
        <v>0</v>
      </c>
      <c r="Q214" s="212">
        <v>0.041000000000000002</v>
      </c>
      <c r="R214" s="212">
        <f>Q214*H214</f>
        <v>0.246</v>
      </c>
      <c r="S214" s="212">
        <v>0</v>
      </c>
      <c r="T214" s="213">
        <f>S214*H214</f>
        <v>0</v>
      </c>
      <c r="AR214" s="14" t="s">
        <v>156</v>
      </c>
      <c r="AT214" s="14" t="s">
        <v>194</v>
      </c>
      <c r="AU214" s="14" t="s">
        <v>79</v>
      </c>
      <c r="AY214" s="14" t="s">
        <v>115</v>
      </c>
      <c r="BE214" s="214">
        <f>IF(N214="základní",J214,0)</f>
        <v>0</v>
      </c>
      <c r="BF214" s="214">
        <f>IF(N214="snížená",J214,0)</f>
        <v>0</v>
      </c>
      <c r="BG214" s="214">
        <f>IF(N214="zákl. přenesená",J214,0)</f>
        <v>0</v>
      </c>
      <c r="BH214" s="214">
        <f>IF(N214="sníž. přenesená",J214,0)</f>
        <v>0</v>
      </c>
      <c r="BI214" s="214">
        <f>IF(N214="nulová",J214,0)</f>
        <v>0</v>
      </c>
      <c r="BJ214" s="14" t="s">
        <v>77</v>
      </c>
      <c r="BK214" s="214">
        <f>ROUND(I214*H214,2)</f>
        <v>0</v>
      </c>
      <c r="BL214" s="14" t="s">
        <v>122</v>
      </c>
      <c r="BM214" s="14" t="s">
        <v>593</v>
      </c>
    </row>
    <row r="215" s="1" customFormat="1" ht="15.02609" customHeight="1">
      <c r="B215" s="35"/>
      <c r="C215" s="203" t="s">
        <v>357</v>
      </c>
      <c r="D215" s="203" t="s">
        <v>117</v>
      </c>
      <c r="E215" s="204" t="s">
        <v>594</v>
      </c>
      <c r="F215" s="205" t="s">
        <v>595</v>
      </c>
      <c r="G215" s="206" t="s">
        <v>254</v>
      </c>
      <c r="H215" s="207">
        <v>285.10000000000002</v>
      </c>
      <c r="I215" s="208"/>
      <c r="J215" s="209">
        <f>ROUND(I215*H215,2)</f>
        <v>0</v>
      </c>
      <c r="K215" s="205" t="s">
        <v>121</v>
      </c>
      <c r="L215" s="40"/>
      <c r="M215" s="210" t="s">
        <v>1</v>
      </c>
      <c r="N215" s="211" t="s">
        <v>40</v>
      </c>
      <c r="O215" s="76"/>
      <c r="P215" s="212">
        <f>O215*H215</f>
        <v>0</v>
      </c>
      <c r="Q215" s="212">
        <v>6.9999999999999994E-05</v>
      </c>
      <c r="R215" s="212">
        <f>Q215*H215</f>
        <v>0.019956999999999999</v>
      </c>
      <c r="S215" s="212">
        <v>0</v>
      </c>
      <c r="T215" s="213">
        <f>S215*H215</f>
        <v>0</v>
      </c>
      <c r="AR215" s="14" t="s">
        <v>122</v>
      </c>
      <c r="AT215" s="14" t="s">
        <v>117</v>
      </c>
      <c r="AU215" s="14" t="s">
        <v>79</v>
      </c>
      <c r="AY215" s="14" t="s">
        <v>115</v>
      </c>
      <c r="BE215" s="214">
        <f>IF(N215="základní",J215,0)</f>
        <v>0</v>
      </c>
      <c r="BF215" s="214">
        <f>IF(N215="snížená",J215,0)</f>
        <v>0</v>
      </c>
      <c r="BG215" s="214">
        <f>IF(N215="zákl. přenesená",J215,0)</f>
        <v>0</v>
      </c>
      <c r="BH215" s="214">
        <f>IF(N215="sníž. přenesená",J215,0)</f>
        <v>0</v>
      </c>
      <c r="BI215" s="214">
        <f>IF(N215="nulová",J215,0)</f>
        <v>0</v>
      </c>
      <c r="BJ215" s="14" t="s">
        <v>77</v>
      </c>
      <c r="BK215" s="214">
        <f>ROUND(I215*H215,2)</f>
        <v>0</v>
      </c>
      <c r="BL215" s="14" t="s">
        <v>122</v>
      </c>
      <c r="BM215" s="14" t="s">
        <v>596</v>
      </c>
    </row>
    <row r="216" s="11" customFormat="1">
      <c r="B216" s="215"/>
      <c r="C216" s="216"/>
      <c r="D216" s="217" t="s">
        <v>124</v>
      </c>
      <c r="E216" s="218" t="s">
        <v>1</v>
      </c>
      <c r="F216" s="219" t="s">
        <v>492</v>
      </c>
      <c r="G216" s="216"/>
      <c r="H216" s="220">
        <v>257</v>
      </c>
      <c r="I216" s="221"/>
      <c r="J216" s="216"/>
      <c r="K216" s="216"/>
      <c r="L216" s="222"/>
      <c r="M216" s="223"/>
      <c r="N216" s="224"/>
      <c r="O216" s="224"/>
      <c r="P216" s="224"/>
      <c r="Q216" s="224"/>
      <c r="R216" s="224"/>
      <c r="S216" s="224"/>
      <c r="T216" s="225"/>
      <c r="AT216" s="226" t="s">
        <v>124</v>
      </c>
      <c r="AU216" s="226" t="s">
        <v>79</v>
      </c>
      <c r="AV216" s="11" t="s">
        <v>79</v>
      </c>
      <c r="AW216" s="11" t="s">
        <v>32</v>
      </c>
      <c r="AX216" s="11" t="s">
        <v>69</v>
      </c>
      <c r="AY216" s="226" t="s">
        <v>115</v>
      </c>
    </row>
    <row r="217" s="11" customFormat="1">
      <c r="B217" s="215"/>
      <c r="C217" s="216"/>
      <c r="D217" s="217" t="s">
        <v>124</v>
      </c>
      <c r="E217" s="218" t="s">
        <v>1</v>
      </c>
      <c r="F217" s="219" t="s">
        <v>538</v>
      </c>
      <c r="G217" s="216"/>
      <c r="H217" s="220">
        <v>28.100000000000001</v>
      </c>
      <c r="I217" s="221"/>
      <c r="J217" s="216"/>
      <c r="K217" s="216"/>
      <c r="L217" s="222"/>
      <c r="M217" s="223"/>
      <c r="N217" s="224"/>
      <c r="O217" s="224"/>
      <c r="P217" s="224"/>
      <c r="Q217" s="224"/>
      <c r="R217" s="224"/>
      <c r="S217" s="224"/>
      <c r="T217" s="225"/>
      <c r="AT217" s="226" t="s">
        <v>124</v>
      </c>
      <c r="AU217" s="226" t="s">
        <v>79</v>
      </c>
      <c r="AV217" s="11" t="s">
        <v>79</v>
      </c>
      <c r="AW217" s="11" t="s">
        <v>32</v>
      </c>
      <c r="AX217" s="11" t="s">
        <v>69</v>
      </c>
      <c r="AY217" s="226" t="s">
        <v>115</v>
      </c>
    </row>
    <row r="218" s="12" customFormat="1">
      <c r="B218" s="227"/>
      <c r="C218" s="228"/>
      <c r="D218" s="217" t="s">
        <v>124</v>
      </c>
      <c r="E218" s="229" t="s">
        <v>1</v>
      </c>
      <c r="F218" s="230" t="s">
        <v>132</v>
      </c>
      <c r="G218" s="228"/>
      <c r="H218" s="231">
        <v>285.10000000000002</v>
      </c>
      <c r="I218" s="232"/>
      <c r="J218" s="228"/>
      <c r="K218" s="228"/>
      <c r="L218" s="233"/>
      <c r="M218" s="234"/>
      <c r="N218" s="235"/>
      <c r="O218" s="235"/>
      <c r="P218" s="235"/>
      <c r="Q218" s="235"/>
      <c r="R218" s="235"/>
      <c r="S218" s="235"/>
      <c r="T218" s="236"/>
      <c r="AT218" s="237" t="s">
        <v>124</v>
      </c>
      <c r="AU218" s="237" t="s">
        <v>79</v>
      </c>
      <c r="AV218" s="12" t="s">
        <v>122</v>
      </c>
      <c r="AW218" s="12" t="s">
        <v>32</v>
      </c>
      <c r="AX218" s="12" t="s">
        <v>77</v>
      </c>
      <c r="AY218" s="237" t="s">
        <v>115</v>
      </c>
    </row>
    <row r="219" s="1" customFormat="1" ht="15.02609" customHeight="1">
      <c r="B219" s="35"/>
      <c r="C219" s="203" t="s">
        <v>361</v>
      </c>
      <c r="D219" s="203" t="s">
        <v>117</v>
      </c>
      <c r="E219" s="204" t="s">
        <v>597</v>
      </c>
      <c r="F219" s="205" t="s">
        <v>598</v>
      </c>
      <c r="G219" s="206" t="s">
        <v>226</v>
      </c>
      <c r="H219" s="207">
        <v>7</v>
      </c>
      <c r="I219" s="208"/>
      <c r="J219" s="209">
        <f>ROUND(I219*H219,2)</f>
        <v>0</v>
      </c>
      <c r="K219" s="205" t="s">
        <v>121</v>
      </c>
      <c r="L219" s="40"/>
      <c r="M219" s="210" t="s">
        <v>1</v>
      </c>
      <c r="N219" s="211" t="s">
        <v>40</v>
      </c>
      <c r="O219" s="76"/>
      <c r="P219" s="212">
        <f>O219*H219</f>
        <v>0</v>
      </c>
      <c r="Q219" s="212">
        <v>0.0070200000000000002</v>
      </c>
      <c r="R219" s="212">
        <f>Q219*H219</f>
        <v>0.049140000000000003</v>
      </c>
      <c r="S219" s="212">
        <v>0</v>
      </c>
      <c r="T219" s="213">
        <f>S219*H219</f>
        <v>0</v>
      </c>
      <c r="AR219" s="14" t="s">
        <v>122</v>
      </c>
      <c r="AT219" s="14" t="s">
        <v>117</v>
      </c>
      <c r="AU219" s="14" t="s">
        <v>79</v>
      </c>
      <c r="AY219" s="14" t="s">
        <v>115</v>
      </c>
      <c r="BE219" s="214">
        <f>IF(N219="základní",J219,0)</f>
        <v>0</v>
      </c>
      <c r="BF219" s="214">
        <f>IF(N219="snížená",J219,0)</f>
        <v>0</v>
      </c>
      <c r="BG219" s="214">
        <f>IF(N219="zákl. přenesená",J219,0)</f>
        <v>0</v>
      </c>
      <c r="BH219" s="214">
        <f>IF(N219="sníž. přenesená",J219,0)</f>
        <v>0</v>
      </c>
      <c r="BI219" s="214">
        <f>IF(N219="nulová",J219,0)</f>
        <v>0</v>
      </c>
      <c r="BJ219" s="14" t="s">
        <v>77</v>
      </c>
      <c r="BK219" s="214">
        <f>ROUND(I219*H219,2)</f>
        <v>0</v>
      </c>
      <c r="BL219" s="14" t="s">
        <v>122</v>
      </c>
      <c r="BM219" s="14" t="s">
        <v>599</v>
      </c>
    </row>
    <row r="220" s="1" customFormat="1" ht="15.02609" customHeight="1">
      <c r="B220" s="35"/>
      <c r="C220" s="238" t="s">
        <v>365</v>
      </c>
      <c r="D220" s="238" t="s">
        <v>194</v>
      </c>
      <c r="E220" s="239" t="s">
        <v>600</v>
      </c>
      <c r="F220" s="240" t="s">
        <v>601</v>
      </c>
      <c r="G220" s="241" t="s">
        <v>226</v>
      </c>
      <c r="H220" s="242">
        <v>7</v>
      </c>
      <c r="I220" s="243"/>
      <c r="J220" s="244">
        <f>ROUND(I220*H220,2)</f>
        <v>0</v>
      </c>
      <c r="K220" s="240" t="s">
        <v>1</v>
      </c>
      <c r="L220" s="245"/>
      <c r="M220" s="246" t="s">
        <v>1</v>
      </c>
      <c r="N220" s="247" t="s">
        <v>40</v>
      </c>
      <c r="O220" s="76"/>
      <c r="P220" s="212">
        <f>O220*H220</f>
        <v>0</v>
      </c>
      <c r="Q220" s="212">
        <v>0.053800000000000001</v>
      </c>
      <c r="R220" s="212">
        <f>Q220*H220</f>
        <v>0.37659999999999999</v>
      </c>
      <c r="S220" s="212">
        <v>0</v>
      </c>
      <c r="T220" s="213">
        <f>S220*H220</f>
        <v>0</v>
      </c>
      <c r="AR220" s="14" t="s">
        <v>156</v>
      </c>
      <c r="AT220" s="14" t="s">
        <v>194</v>
      </c>
      <c r="AU220" s="14" t="s">
        <v>79</v>
      </c>
      <c r="AY220" s="14" t="s">
        <v>115</v>
      </c>
      <c r="BE220" s="214">
        <f>IF(N220="základní",J220,0)</f>
        <v>0</v>
      </c>
      <c r="BF220" s="214">
        <f>IF(N220="snížená",J220,0)</f>
        <v>0</v>
      </c>
      <c r="BG220" s="214">
        <f>IF(N220="zákl. přenesená",J220,0)</f>
        <v>0</v>
      </c>
      <c r="BH220" s="214">
        <f>IF(N220="sníž. přenesená",J220,0)</f>
        <v>0</v>
      </c>
      <c r="BI220" s="214">
        <f>IF(N220="nulová",J220,0)</f>
        <v>0</v>
      </c>
      <c r="BJ220" s="14" t="s">
        <v>77</v>
      </c>
      <c r="BK220" s="214">
        <f>ROUND(I220*H220,2)</f>
        <v>0</v>
      </c>
      <c r="BL220" s="14" t="s">
        <v>122</v>
      </c>
      <c r="BM220" s="14" t="s">
        <v>602</v>
      </c>
    </row>
    <row r="221" s="1" customFormat="1" ht="15.02609" customHeight="1">
      <c r="B221" s="35"/>
      <c r="C221" s="203" t="s">
        <v>368</v>
      </c>
      <c r="D221" s="203" t="s">
        <v>117</v>
      </c>
      <c r="E221" s="204" t="s">
        <v>603</v>
      </c>
      <c r="F221" s="205" t="s">
        <v>604</v>
      </c>
      <c r="G221" s="206" t="s">
        <v>384</v>
      </c>
      <c r="H221" s="207">
        <v>7</v>
      </c>
      <c r="I221" s="208"/>
      <c r="J221" s="209">
        <f>ROUND(I221*H221,2)</f>
        <v>0</v>
      </c>
      <c r="K221" s="205" t="s">
        <v>1</v>
      </c>
      <c r="L221" s="40"/>
      <c r="M221" s="210" t="s">
        <v>1</v>
      </c>
      <c r="N221" s="211" t="s">
        <v>40</v>
      </c>
      <c r="O221" s="76"/>
      <c r="P221" s="212">
        <f>O221*H221</f>
        <v>0</v>
      </c>
      <c r="Q221" s="212">
        <v>0</v>
      </c>
      <c r="R221" s="212">
        <f>Q221*H221</f>
        <v>0</v>
      </c>
      <c r="S221" s="212">
        <v>0</v>
      </c>
      <c r="T221" s="213">
        <f>S221*H221</f>
        <v>0</v>
      </c>
      <c r="AR221" s="14" t="s">
        <v>122</v>
      </c>
      <c r="AT221" s="14" t="s">
        <v>117</v>
      </c>
      <c r="AU221" s="14" t="s">
        <v>79</v>
      </c>
      <c r="AY221" s="14" t="s">
        <v>115</v>
      </c>
      <c r="BE221" s="214">
        <f>IF(N221="základní",J221,0)</f>
        <v>0</v>
      </c>
      <c r="BF221" s="214">
        <f>IF(N221="snížená",J221,0)</f>
        <v>0</v>
      </c>
      <c r="BG221" s="214">
        <f>IF(N221="zákl. přenesená",J221,0)</f>
        <v>0</v>
      </c>
      <c r="BH221" s="214">
        <f>IF(N221="sníž. přenesená",J221,0)</f>
        <v>0</v>
      </c>
      <c r="BI221" s="214">
        <f>IF(N221="nulová",J221,0)</f>
        <v>0</v>
      </c>
      <c r="BJ221" s="14" t="s">
        <v>77</v>
      </c>
      <c r="BK221" s="214">
        <f>ROUND(I221*H221,2)</f>
        <v>0</v>
      </c>
      <c r="BL221" s="14" t="s">
        <v>122</v>
      </c>
      <c r="BM221" s="14" t="s">
        <v>605</v>
      </c>
    </row>
    <row r="222" s="11" customFormat="1">
      <c r="B222" s="215"/>
      <c r="C222" s="216"/>
      <c r="D222" s="217" t="s">
        <v>124</v>
      </c>
      <c r="E222" s="218" t="s">
        <v>1</v>
      </c>
      <c r="F222" s="219" t="s">
        <v>606</v>
      </c>
      <c r="G222" s="216"/>
      <c r="H222" s="220">
        <v>7</v>
      </c>
      <c r="I222" s="221"/>
      <c r="J222" s="216"/>
      <c r="K222" s="216"/>
      <c r="L222" s="222"/>
      <c r="M222" s="223"/>
      <c r="N222" s="224"/>
      <c r="O222" s="224"/>
      <c r="P222" s="224"/>
      <c r="Q222" s="224"/>
      <c r="R222" s="224"/>
      <c r="S222" s="224"/>
      <c r="T222" s="225"/>
      <c r="AT222" s="226" t="s">
        <v>124</v>
      </c>
      <c r="AU222" s="226" t="s">
        <v>79</v>
      </c>
      <c r="AV222" s="11" t="s">
        <v>79</v>
      </c>
      <c r="AW222" s="11" t="s">
        <v>32</v>
      </c>
      <c r="AX222" s="11" t="s">
        <v>77</v>
      </c>
      <c r="AY222" s="226" t="s">
        <v>115</v>
      </c>
    </row>
    <row r="223" s="1" customFormat="1" ht="15.02609" customHeight="1">
      <c r="B223" s="35"/>
      <c r="C223" s="238" t="s">
        <v>372</v>
      </c>
      <c r="D223" s="238" t="s">
        <v>194</v>
      </c>
      <c r="E223" s="239" t="s">
        <v>607</v>
      </c>
      <c r="F223" s="240" t="s">
        <v>608</v>
      </c>
      <c r="G223" s="241" t="s">
        <v>384</v>
      </c>
      <c r="H223" s="242">
        <v>7</v>
      </c>
      <c r="I223" s="243"/>
      <c r="J223" s="244">
        <f>ROUND(I223*H223,2)</f>
        <v>0</v>
      </c>
      <c r="K223" s="240" t="s">
        <v>1</v>
      </c>
      <c r="L223" s="245"/>
      <c r="M223" s="246" t="s">
        <v>1</v>
      </c>
      <c r="N223" s="247" t="s">
        <v>40</v>
      </c>
      <c r="O223" s="76"/>
      <c r="P223" s="212">
        <f>O223*H223</f>
        <v>0</v>
      </c>
      <c r="Q223" s="212">
        <v>0.0067000000000000002</v>
      </c>
      <c r="R223" s="212">
        <f>Q223*H223</f>
        <v>0.046900000000000004</v>
      </c>
      <c r="S223" s="212">
        <v>0</v>
      </c>
      <c r="T223" s="213">
        <f>S223*H223</f>
        <v>0</v>
      </c>
      <c r="AR223" s="14" t="s">
        <v>156</v>
      </c>
      <c r="AT223" s="14" t="s">
        <v>194</v>
      </c>
      <c r="AU223" s="14" t="s">
        <v>79</v>
      </c>
      <c r="AY223" s="14" t="s">
        <v>115</v>
      </c>
      <c r="BE223" s="214">
        <f>IF(N223="základní",J223,0)</f>
        <v>0</v>
      </c>
      <c r="BF223" s="214">
        <f>IF(N223="snížená",J223,0)</f>
        <v>0</v>
      </c>
      <c r="BG223" s="214">
        <f>IF(N223="zákl. přenesená",J223,0)</f>
        <v>0</v>
      </c>
      <c r="BH223" s="214">
        <f>IF(N223="sníž. přenesená",J223,0)</f>
        <v>0</v>
      </c>
      <c r="BI223" s="214">
        <f>IF(N223="nulová",J223,0)</f>
        <v>0</v>
      </c>
      <c r="BJ223" s="14" t="s">
        <v>77</v>
      </c>
      <c r="BK223" s="214">
        <f>ROUND(I223*H223,2)</f>
        <v>0</v>
      </c>
      <c r="BL223" s="14" t="s">
        <v>122</v>
      </c>
      <c r="BM223" s="14" t="s">
        <v>609</v>
      </c>
    </row>
    <row r="224" s="11" customFormat="1">
      <c r="B224" s="215"/>
      <c r="C224" s="216"/>
      <c r="D224" s="217" t="s">
        <v>124</v>
      </c>
      <c r="E224" s="218" t="s">
        <v>1</v>
      </c>
      <c r="F224" s="219" t="s">
        <v>606</v>
      </c>
      <c r="G224" s="216"/>
      <c r="H224" s="220">
        <v>7</v>
      </c>
      <c r="I224" s="221"/>
      <c r="J224" s="216"/>
      <c r="K224" s="216"/>
      <c r="L224" s="222"/>
      <c r="M224" s="223"/>
      <c r="N224" s="224"/>
      <c r="O224" s="224"/>
      <c r="P224" s="224"/>
      <c r="Q224" s="224"/>
      <c r="R224" s="224"/>
      <c r="S224" s="224"/>
      <c r="T224" s="225"/>
      <c r="AT224" s="226" t="s">
        <v>124</v>
      </c>
      <c r="AU224" s="226" t="s">
        <v>79</v>
      </c>
      <c r="AV224" s="11" t="s">
        <v>79</v>
      </c>
      <c r="AW224" s="11" t="s">
        <v>32</v>
      </c>
      <c r="AX224" s="11" t="s">
        <v>77</v>
      </c>
      <c r="AY224" s="226" t="s">
        <v>115</v>
      </c>
    </row>
    <row r="225" s="10" customFormat="1" ht="22.8" customHeight="1">
      <c r="B225" s="187"/>
      <c r="C225" s="188"/>
      <c r="D225" s="189" t="s">
        <v>68</v>
      </c>
      <c r="E225" s="201" t="s">
        <v>163</v>
      </c>
      <c r="F225" s="201" t="s">
        <v>610</v>
      </c>
      <c r="G225" s="188"/>
      <c r="H225" s="188"/>
      <c r="I225" s="191"/>
      <c r="J225" s="202">
        <f>BK225</f>
        <v>0</v>
      </c>
      <c r="K225" s="188"/>
      <c r="L225" s="193"/>
      <c r="M225" s="194"/>
      <c r="N225" s="195"/>
      <c r="O225" s="195"/>
      <c r="P225" s="196">
        <f>SUM(P226:P229)</f>
        <v>0</v>
      </c>
      <c r="Q225" s="195"/>
      <c r="R225" s="196">
        <f>SUM(R226:R229)</f>
        <v>0.00040000000000000002</v>
      </c>
      <c r="S225" s="195"/>
      <c r="T225" s="197">
        <f>SUM(T226:T229)</f>
        <v>2.9700000000000006</v>
      </c>
      <c r="AR225" s="198" t="s">
        <v>77</v>
      </c>
      <c r="AT225" s="199" t="s">
        <v>68</v>
      </c>
      <c r="AU225" s="199" t="s">
        <v>77</v>
      </c>
      <c r="AY225" s="198" t="s">
        <v>115</v>
      </c>
      <c r="BK225" s="200">
        <f>SUM(BK226:BK229)</f>
        <v>0</v>
      </c>
    </row>
    <row r="226" s="1" customFormat="1" ht="15.02609" customHeight="1">
      <c r="B226" s="35"/>
      <c r="C226" s="203" t="s">
        <v>376</v>
      </c>
      <c r="D226" s="203" t="s">
        <v>117</v>
      </c>
      <c r="E226" s="204" t="s">
        <v>611</v>
      </c>
      <c r="F226" s="205" t="s">
        <v>612</v>
      </c>
      <c r="G226" s="206" t="s">
        <v>254</v>
      </c>
      <c r="H226" s="207">
        <v>20</v>
      </c>
      <c r="I226" s="208"/>
      <c r="J226" s="209">
        <f>ROUND(I226*H226,2)</f>
        <v>0</v>
      </c>
      <c r="K226" s="205" t="s">
        <v>121</v>
      </c>
      <c r="L226" s="40"/>
      <c r="M226" s="210" t="s">
        <v>1</v>
      </c>
      <c r="N226" s="211" t="s">
        <v>40</v>
      </c>
      <c r="O226" s="76"/>
      <c r="P226" s="212">
        <f>O226*H226</f>
        <v>0</v>
      </c>
      <c r="Q226" s="212">
        <v>2.0000000000000002E-05</v>
      </c>
      <c r="R226" s="212">
        <f>Q226*H226</f>
        <v>0.00040000000000000002</v>
      </c>
      <c r="S226" s="212">
        <v>0</v>
      </c>
      <c r="T226" s="213">
        <f>S226*H226</f>
        <v>0</v>
      </c>
      <c r="AR226" s="14" t="s">
        <v>122</v>
      </c>
      <c r="AT226" s="14" t="s">
        <v>117</v>
      </c>
      <c r="AU226" s="14" t="s">
        <v>79</v>
      </c>
      <c r="AY226" s="14" t="s">
        <v>115</v>
      </c>
      <c r="BE226" s="214">
        <f>IF(N226="základní",J226,0)</f>
        <v>0</v>
      </c>
      <c r="BF226" s="214">
        <f>IF(N226="snížená",J226,0)</f>
        <v>0</v>
      </c>
      <c r="BG226" s="214">
        <f>IF(N226="zákl. přenesená",J226,0)</f>
        <v>0</v>
      </c>
      <c r="BH226" s="214">
        <f>IF(N226="sníž. přenesená",J226,0)</f>
        <v>0</v>
      </c>
      <c r="BI226" s="214">
        <f>IF(N226="nulová",J226,0)</f>
        <v>0</v>
      </c>
      <c r="BJ226" s="14" t="s">
        <v>77</v>
      </c>
      <c r="BK226" s="214">
        <f>ROUND(I226*H226,2)</f>
        <v>0</v>
      </c>
      <c r="BL226" s="14" t="s">
        <v>122</v>
      </c>
      <c r="BM226" s="14" t="s">
        <v>613</v>
      </c>
    </row>
    <row r="227" s="11" customFormat="1">
      <c r="B227" s="215"/>
      <c r="C227" s="216"/>
      <c r="D227" s="217" t="s">
        <v>124</v>
      </c>
      <c r="E227" s="218" t="s">
        <v>1</v>
      </c>
      <c r="F227" s="219" t="s">
        <v>614</v>
      </c>
      <c r="G227" s="216"/>
      <c r="H227" s="220">
        <v>20</v>
      </c>
      <c r="I227" s="221"/>
      <c r="J227" s="216"/>
      <c r="K227" s="216"/>
      <c r="L227" s="222"/>
      <c r="M227" s="223"/>
      <c r="N227" s="224"/>
      <c r="O227" s="224"/>
      <c r="P227" s="224"/>
      <c r="Q227" s="224"/>
      <c r="R227" s="224"/>
      <c r="S227" s="224"/>
      <c r="T227" s="225"/>
      <c r="AT227" s="226" t="s">
        <v>124</v>
      </c>
      <c r="AU227" s="226" t="s">
        <v>79</v>
      </c>
      <c r="AV227" s="11" t="s">
        <v>79</v>
      </c>
      <c r="AW227" s="11" t="s">
        <v>32</v>
      </c>
      <c r="AX227" s="11" t="s">
        <v>77</v>
      </c>
      <c r="AY227" s="226" t="s">
        <v>115</v>
      </c>
    </row>
    <row r="228" s="1" customFormat="1" ht="15.02609" customHeight="1">
      <c r="B228" s="35"/>
      <c r="C228" s="203" t="s">
        <v>381</v>
      </c>
      <c r="D228" s="203" t="s">
        <v>117</v>
      </c>
      <c r="E228" s="204" t="s">
        <v>615</v>
      </c>
      <c r="F228" s="205" t="s">
        <v>616</v>
      </c>
      <c r="G228" s="206" t="s">
        <v>120</v>
      </c>
      <c r="H228" s="207">
        <v>1.3500000000000001</v>
      </c>
      <c r="I228" s="208"/>
      <c r="J228" s="209">
        <f>ROUND(I228*H228,2)</f>
        <v>0</v>
      </c>
      <c r="K228" s="205" t="s">
        <v>121</v>
      </c>
      <c r="L228" s="40"/>
      <c r="M228" s="210" t="s">
        <v>1</v>
      </c>
      <c r="N228" s="211" t="s">
        <v>40</v>
      </c>
      <c r="O228" s="76"/>
      <c r="P228" s="212">
        <f>O228*H228</f>
        <v>0</v>
      </c>
      <c r="Q228" s="212">
        <v>0</v>
      </c>
      <c r="R228" s="212">
        <f>Q228*H228</f>
        <v>0</v>
      </c>
      <c r="S228" s="212">
        <v>2.2000000000000002</v>
      </c>
      <c r="T228" s="213">
        <f>S228*H228</f>
        <v>2.9700000000000006</v>
      </c>
      <c r="AR228" s="14" t="s">
        <v>122</v>
      </c>
      <c r="AT228" s="14" t="s">
        <v>117</v>
      </c>
      <c r="AU228" s="14" t="s">
        <v>79</v>
      </c>
      <c r="AY228" s="14" t="s">
        <v>115</v>
      </c>
      <c r="BE228" s="214">
        <f>IF(N228="základní",J228,0)</f>
        <v>0</v>
      </c>
      <c r="BF228" s="214">
        <f>IF(N228="snížená",J228,0)</f>
        <v>0</v>
      </c>
      <c r="BG228" s="214">
        <f>IF(N228="zákl. přenesená",J228,0)</f>
        <v>0</v>
      </c>
      <c r="BH228" s="214">
        <f>IF(N228="sníž. přenesená",J228,0)</f>
        <v>0</v>
      </c>
      <c r="BI228" s="214">
        <f>IF(N228="nulová",J228,0)</f>
        <v>0</v>
      </c>
      <c r="BJ228" s="14" t="s">
        <v>77</v>
      </c>
      <c r="BK228" s="214">
        <f>ROUND(I228*H228,2)</f>
        <v>0</v>
      </c>
      <c r="BL228" s="14" t="s">
        <v>122</v>
      </c>
      <c r="BM228" s="14" t="s">
        <v>617</v>
      </c>
    </row>
    <row r="229" s="11" customFormat="1">
      <c r="B229" s="215"/>
      <c r="C229" s="216"/>
      <c r="D229" s="217" t="s">
        <v>124</v>
      </c>
      <c r="E229" s="218" t="s">
        <v>1</v>
      </c>
      <c r="F229" s="219" t="s">
        <v>618</v>
      </c>
      <c r="G229" s="216"/>
      <c r="H229" s="220">
        <v>1.3500000000000001</v>
      </c>
      <c r="I229" s="221"/>
      <c r="J229" s="216"/>
      <c r="K229" s="216"/>
      <c r="L229" s="222"/>
      <c r="M229" s="223"/>
      <c r="N229" s="224"/>
      <c r="O229" s="224"/>
      <c r="P229" s="224"/>
      <c r="Q229" s="224"/>
      <c r="R229" s="224"/>
      <c r="S229" s="224"/>
      <c r="T229" s="225"/>
      <c r="AT229" s="226" t="s">
        <v>124</v>
      </c>
      <c r="AU229" s="226" t="s">
        <v>79</v>
      </c>
      <c r="AV229" s="11" t="s">
        <v>79</v>
      </c>
      <c r="AW229" s="11" t="s">
        <v>32</v>
      </c>
      <c r="AX229" s="11" t="s">
        <v>77</v>
      </c>
      <c r="AY229" s="226" t="s">
        <v>115</v>
      </c>
    </row>
    <row r="230" s="10" customFormat="1" ht="22.8" customHeight="1">
      <c r="B230" s="187"/>
      <c r="C230" s="188"/>
      <c r="D230" s="189" t="s">
        <v>68</v>
      </c>
      <c r="E230" s="201" t="s">
        <v>619</v>
      </c>
      <c r="F230" s="201" t="s">
        <v>620</v>
      </c>
      <c r="G230" s="188"/>
      <c r="H230" s="188"/>
      <c r="I230" s="191"/>
      <c r="J230" s="202">
        <f>BK230</f>
        <v>0</v>
      </c>
      <c r="K230" s="188"/>
      <c r="L230" s="193"/>
      <c r="M230" s="194"/>
      <c r="N230" s="195"/>
      <c r="O230" s="195"/>
      <c r="P230" s="196">
        <f>SUM(P231:P238)</f>
        <v>0</v>
      </c>
      <c r="Q230" s="195"/>
      <c r="R230" s="196">
        <f>SUM(R231:R238)</f>
        <v>0</v>
      </c>
      <c r="S230" s="195"/>
      <c r="T230" s="197">
        <f>SUM(T231:T238)</f>
        <v>0</v>
      </c>
      <c r="AR230" s="198" t="s">
        <v>77</v>
      </c>
      <c r="AT230" s="199" t="s">
        <v>68</v>
      </c>
      <c r="AU230" s="199" t="s">
        <v>77</v>
      </c>
      <c r="AY230" s="198" t="s">
        <v>115</v>
      </c>
      <c r="BK230" s="200">
        <f>SUM(BK231:BK238)</f>
        <v>0</v>
      </c>
    </row>
    <row r="231" s="1" customFormat="1" ht="15.02609" customHeight="1">
      <c r="B231" s="35"/>
      <c r="C231" s="203" t="s">
        <v>386</v>
      </c>
      <c r="D231" s="203" t="s">
        <v>117</v>
      </c>
      <c r="E231" s="204" t="s">
        <v>621</v>
      </c>
      <c r="F231" s="205" t="s">
        <v>622</v>
      </c>
      <c r="G231" s="206" t="s">
        <v>182</v>
      </c>
      <c r="H231" s="207">
        <v>2.9700000000000002</v>
      </c>
      <c r="I231" s="208"/>
      <c r="J231" s="209">
        <f>ROUND(I231*H231,2)</f>
        <v>0</v>
      </c>
      <c r="K231" s="205" t="s">
        <v>121</v>
      </c>
      <c r="L231" s="40"/>
      <c r="M231" s="210" t="s">
        <v>1</v>
      </c>
      <c r="N231" s="211" t="s">
        <v>40</v>
      </c>
      <c r="O231" s="76"/>
      <c r="P231" s="212">
        <f>O231*H231</f>
        <v>0</v>
      </c>
      <c r="Q231" s="212">
        <v>0</v>
      </c>
      <c r="R231" s="212">
        <f>Q231*H231</f>
        <v>0</v>
      </c>
      <c r="S231" s="212">
        <v>0</v>
      </c>
      <c r="T231" s="213">
        <f>S231*H231</f>
        <v>0</v>
      </c>
      <c r="AR231" s="14" t="s">
        <v>122</v>
      </c>
      <c r="AT231" s="14" t="s">
        <v>117</v>
      </c>
      <c r="AU231" s="14" t="s">
        <v>79</v>
      </c>
      <c r="AY231" s="14" t="s">
        <v>115</v>
      </c>
      <c r="BE231" s="214">
        <f>IF(N231="základní",J231,0)</f>
        <v>0</v>
      </c>
      <c r="BF231" s="214">
        <f>IF(N231="snížená",J231,0)</f>
        <v>0</v>
      </c>
      <c r="BG231" s="214">
        <f>IF(N231="zákl. přenesená",J231,0)</f>
        <v>0</v>
      </c>
      <c r="BH231" s="214">
        <f>IF(N231="sníž. přenesená",J231,0)</f>
        <v>0</v>
      </c>
      <c r="BI231" s="214">
        <f>IF(N231="nulová",J231,0)</f>
        <v>0</v>
      </c>
      <c r="BJ231" s="14" t="s">
        <v>77</v>
      </c>
      <c r="BK231" s="214">
        <f>ROUND(I231*H231,2)</f>
        <v>0</v>
      </c>
      <c r="BL231" s="14" t="s">
        <v>122</v>
      </c>
      <c r="BM231" s="14" t="s">
        <v>623</v>
      </c>
    </row>
    <row r="232" s="11" customFormat="1">
      <c r="B232" s="215"/>
      <c r="C232" s="216"/>
      <c r="D232" s="217" t="s">
        <v>124</v>
      </c>
      <c r="E232" s="218" t="s">
        <v>1</v>
      </c>
      <c r="F232" s="219" t="s">
        <v>624</v>
      </c>
      <c r="G232" s="216"/>
      <c r="H232" s="220">
        <v>2.9700000000000002</v>
      </c>
      <c r="I232" s="221"/>
      <c r="J232" s="216"/>
      <c r="K232" s="216"/>
      <c r="L232" s="222"/>
      <c r="M232" s="223"/>
      <c r="N232" s="224"/>
      <c r="O232" s="224"/>
      <c r="P232" s="224"/>
      <c r="Q232" s="224"/>
      <c r="R232" s="224"/>
      <c r="S232" s="224"/>
      <c r="T232" s="225"/>
      <c r="AT232" s="226" t="s">
        <v>124</v>
      </c>
      <c r="AU232" s="226" t="s">
        <v>79</v>
      </c>
      <c r="AV232" s="11" t="s">
        <v>79</v>
      </c>
      <c r="AW232" s="11" t="s">
        <v>32</v>
      </c>
      <c r="AX232" s="11" t="s">
        <v>77</v>
      </c>
      <c r="AY232" s="226" t="s">
        <v>115</v>
      </c>
    </row>
    <row r="233" s="1" customFormat="1" ht="15.02609" customHeight="1">
      <c r="B233" s="35"/>
      <c r="C233" s="203" t="s">
        <v>390</v>
      </c>
      <c r="D233" s="203" t="s">
        <v>117</v>
      </c>
      <c r="E233" s="204" t="s">
        <v>625</v>
      </c>
      <c r="F233" s="205" t="s">
        <v>626</v>
      </c>
      <c r="G233" s="206" t="s">
        <v>182</v>
      </c>
      <c r="H233" s="207">
        <v>26.73</v>
      </c>
      <c r="I233" s="208"/>
      <c r="J233" s="209">
        <f>ROUND(I233*H233,2)</f>
        <v>0</v>
      </c>
      <c r="K233" s="205" t="s">
        <v>121</v>
      </c>
      <c r="L233" s="40"/>
      <c r="M233" s="210" t="s">
        <v>1</v>
      </c>
      <c r="N233" s="211" t="s">
        <v>40</v>
      </c>
      <c r="O233" s="76"/>
      <c r="P233" s="212">
        <f>O233*H233</f>
        <v>0</v>
      </c>
      <c r="Q233" s="212">
        <v>0</v>
      </c>
      <c r="R233" s="212">
        <f>Q233*H233</f>
        <v>0</v>
      </c>
      <c r="S233" s="212">
        <v>0</v>
      </c>
      <c r="T233" s="213">
        <f>S233*H233</f>
        <v>0</v>
      </c>
      <c r="AR233" s="14" t="s">
        <v>122</v>
      </c>
      <c r="AT233" s="14" t="s">
        <v>117</v>
      </c>
      <c r="AU233" s="14" t="s">
        <v>79</v>
      </c>
      <c r="AY233" s="14" t="s">
        <v>115</v>
      </c>
      <c r="BE233" s="214">
        <f>IF(N233="základní",J233,0)</f>
        <v>0</v>
      </c>
      <c r="BF233" s="214">
        <f>IF(N233="snížená",J233,0)</f>
        <v>0</v>
      </c>
      <c r="BG233" s="214">
        <f>IF(N233="zákl. přenesená",J233,0)</f>
        <v>0</v>
      </c>
      <c r="BH233" s="214">
        <f>IF(N233="sníž. přenesená",J233,0)</f>
        <v>0</v>
      </c>
      <c r="BI233" s="214">
        <f>IF(N233="nulová",J233,0)</f>
        <v>0</v>
      </c>
      <c r="BJ233" s="14" t="s">
        <v>77</v>
      </c>
      <c r="BK233" s="214">
        <f>ROUND(I233*H233,2)</f>
        <v>0</v>
      </c>
      <c r="BL233" s="14" t="s">
        <v>122</v>
      </c>
      <c r="BM233" s="14" t="s">
        <v>627</v>
      </c>
    </row>
    <row r="234" s="11" customFormat="1">
      <c r="B234" s="215"/>
      <c r="C234" s="216"/>
      <c r="D234" s="217" t="s">
        <v>124</v>
      </c>
      <c r="E234" s="218" t="s">
        <v>1</v>
      </c>
      <c r="F234" s="219" t="s">
        <v>628</v>
      </c>
      <c r="G234" s="216"/>
      <c r="H234" s="220">
        <v>26.73</v>
      </c>
      <c r="I234" s="221"/>
      <c r="J234" s="216"/>
      <c r="K234" s="216"/>
      <c r="L234" s="222"/>
      <c r="M234" s="223"/>
      <c r="N234" s="224"/>
      <c r="O234" s="224"/>
      <c r="P234" s="224"/>
      <c r="Q234" s="224"/>
      <c r="R234" s="224"/>
      <c r="S234" s="224"/>
      <c r="T234" s="225"/>
      <c r="AT234" s="226" t="s">
        <v>124</v>
      </c>
      <c r="AU234" s="226" t="s">
        <v>79</v>
      </c>
      <c r="AV234" s="11" t="s">
        <v>79</v>
      </c>
      <c r="AW234" s="11" t="s">
        <v>32</v>
      </c>
      <c r="AX234" s="11" t="s">
        <v>77</v>
      </c>
      <c r="AY234" s="226" t="s">
        <v>115</v>
      </c>
    </row>
    <row r="235" s="1" customFormat="1" ht="15.02609" customHeight="1">
      <c r="B235" s="35"/>
      <c r="C235" s="203" t="s">
        <v>394</v>
      </c>
      <c r="D235" s="203" t="s">
        <v>117</v>
      </c>
      <c r="E235" s="204" t="s">
        <v>629</v>
      </c>
      <c r="F235" s="205" t="s">
        <v>630</v>
      </c>
      <c r="G235" s="206" t="s">
        <v>182</v>
      </c>
      <c r="H235" s="207">
        <v>2.9700000000000002</v>
      </c>
      <c r="I235" s="208"/>
      <c r="J235" s="209">
        <f>ROUND(I235*H235,2)</f>
        <v>0</v>
      </c>
      <c r="K235" s="205" t="s">
        <v>121</v>
      </c>
      <c r="L235" s="40"/>
      <c r="M235" s="210" t="s">
        <v>1</v>
      </c>
      <c r="N235" s="211" t="s">
        <v>40</v>
      </c>
      <c r="O235" s="76"/>
      <c r="P235" s="212">
        <f>O235*H235</f>
        <v>0</v>
      </c>
      <c r="Q235" s="212">
        <v>0</v>
      </c>
      <c r="R235" s="212">
        <f>Q235*H235</f>
        <v>0</v>
      </c>
      <c r="S235" s="212">
        <v>0</v>
      </c>
      <c r="T235" s="213">
        <f>S235*H235</f>
        <v>0</v>
      </c>
      <c r="AR235" s="14" t="s">
        <v>122</v>
      </c>
      <c r="AT235" s="14" t="s">
        <v>117</v>
      </c>
      <c r="AU235" s="14" t="s">
        <v>79</v>
      </c>
      <c r="AY235" s="14" t="s">
        <v>115</v>
      </c>
      <c r="BE235" s="214">
        <f>IF(N235="základní",J235,0)</f>
        <v>0</v>
      </c>
      <c r="BF235" s="214">
        <f>IF(N235="snížená",J235,0)</f>
        <v>0</v>
      </c>
      <c r="BG235" s="214">
        <f>IF(N235="zákl. přenesená",J235,0)</f>
        <v>0</v>
      </c>
      <c r="BH235" s="214">
        <f>IF(N235="sníž. přenesená",J235,0)</f>
        <v>0</v>
      </c>
      <c r="BI235" s="214">
        <f>IF(N235="nulová",J235,0)</f>
        <v>0</v>
      </c>
      <c r="BJ235" s="14" t="s">
        <v>77</v>
      </c>
      <c r="BK235" s="214">
        <f>ROUND(I235*H235,2)</f>
        <v>0</v>
      </c>
      <c r="BL235" s="14" t="s">
        <v>122</v>
      </c>
      <c r="BM235" s="14" t="s">
        <v>631</v>
      </c>
    </row>
    <row r="236" s="11" customFormat="1">
      <c r="B236" s="215"/>
      <c r="C236" s="216"/>
      <c r="D236" s="217" t="s">
        <v>124</v>
      </c>
      <c r="E236" s="218" t="s">
        <v>1</v>
      </c>
      <c r="F236" s="219" t="s">
        <v>624</v>
      </c>
      <c r="G236" s="216"/>
      <c r="H236" s="220">
        <v>2.9700000000000002</v>
      </c>
      <c r="I236" s="221"/>
      <c r="J236" s="216"/>
      <c r="K236" s="216"/>
      <c r="L236" s="222"/>
      <c r="M236" s="223"/>
      <c r="N236" s="224"/>
      <c r="O236" s="224"/>
      <c r="P236" s="224"/>
      <c r="Q236" s="224"/>
      <c r="R236" s="224"/>
      <c r="S236" s="224"/>
      <c r="T236" s="225"/>
      <c r="AT236" s="226" t="s">
        <v>124</v>
      </c>
      <c r="AU236" s="226" t="s">
        <v>79</v>
      </c>
      <c r="AV236" s="11" t="s">
        <v>79</v>
      </c>
      <c r="AW236" s="11" t="s">
        <v>32</v>
      </c>
      <c r="AX236" s="11" t="s">
        <v>77</v>
      </c>
      <c r="AY236" s="226" t="s">
        <v>115</v>
      </c>
    </row>
    <row r="237" s="1" customFormat="1" ht="15.02609" customHeight="1">
      <c r="B237" s="35"/>
      <c r="C237" s="203" t="s">
        <v>398</v>
      </c>
      <c r="D237" s="203" t="s">
        <v>117</v>
      </c>
      <c r="E237" s="204" t="s">
        <v>632</v>
      </c>
      <c r="F237" s="205" t="s">
        <v>633</v>
      </c>
      <c r="G237" s="206" t="s">
        <v>182</v>
      </c>
      <c r="H237" s="207">
        <v>2.9700000000000002</v>
      </c>
      <c r="I237" s="208"/>
      <c r="J237" s="209">
        <f>ROUND(I237*H237,2)</f>
        <v>0</v>
      </c>
      <c r="K237" s="205" t="s">
        <v>121</v>
      </c>
      <c r="L237" s="40"/>
      <c r="M237" s="210" t="s">
        <v>1</v>
      </c>
      <c r="N237" s="211" t="s">
        <v>40</v>
      </c>
      <c r="O237" s="76"/>
      <c r="P237" s="212">
        <f>O237*H237</f>
        <v>0</v>
      </c>
      <c r="Q237" s="212">
        <v>0</v>
      </c>
      <c r="R237" s="212">
        <f>Q237*H237</f>
        <v>0</v>
      </c>
      <c r="S237" s="212">
        <v>0</v>
      </c>
      <c r="T237" s="213">
        <f>S237*H237</f>
        <v>0</v>
      </c>
      <c r="AR237" s="14" t="s">
        <v>122</v>
      </c>
      <c r="AT237" s="14" t="s">
        <v>117</v>
      </c>
      <c r="AU237" s="14" t="s">
        <v>79</v>
      </c>
      <c r="AY237" s="14" t="s">
        <v>115</v>
      </c>
      <c r="BE237" s="214">
        <f>IF(N237="základní",J237,0)</f>
        <v>0</v>
      </c>
      <c r="BF237" s="214">
        <f>IF(N237="snížená",J237,0)</f>
        <v>0</v>
      </c>
      <c r="BG237" s="214">
        <f>IF(N237="zákl. přenesená",J237,0)</f>
        <v>0</v>
      </c>
      <c r="BH237" s="214">
        <f>IF(N237="sníž. přenesená",J237,0)</f>
        <v>0</v>
      </c>
      <c r="BI237" s="214">
        <f>IF(N237="nulová",J237,0)</f>
        <v>0</v>
      </c>
      <c r="BJ237" s="14" t="s">
        <v>77</v>
      </c>
      <c r="BK237" s="214">
        <f>ROUND(I237*H237,2)</f>
        <v>0</v>
      </c>
      <c r="BL237" s="14" t="s">
        <v>122</v>
      </c>
      <c r="BM237" s="14" t="s">
        <v>634</v>
      </c>
    </row>
    <row r="238" s="11" customFormat="1">
      <c r="B238" s="215"/>
      <c r="C238" s="216"/>
      <c r="D238" s="217" t="s">
        <v>124</v>
      </c>
      <c r="E238" s="218" t="s">
        <v>1</v>
      </c>
      <c r="F238" s="219" t="s">
        <v>624</v>
      </c>
      <c r="G238" s="216"/>
      <c r="H238" s="220">
        <v>2.9700000000000002</v>
      </c>
      <c r="I238" s="221"/>
      <c r="J238" s="216"/>
      <c r="K238" s="216"/>
      <c r="L238" s="222"/>
      <c r="M238" s="223"/>
      <c r="N238" s="224"/>
      <c r="O238" s="224"/>
      <c r="P238" s="224"/>
      <c r="Q238" s="224"/>
      <c r="R238" s="224"/>
      <c r="S238" s="224"/>
      <c r="T238" s="225"/>
      <c r="AT238" s="226" t="s">
        <v>124</v>
      </c>
      <c r="AU238" s="226" t="s">
        <v>79</v>
      </c>
      <c r="AV238" s="11" t="s">
        <v>79</v>
      </c>
      <c r="AW238" s="11" t="s">
        <v>32</v>
      </c>
      <c r="AX238" s="11" t="s">
        <v>77</v>
      </c>
      <c r="AY238" s="226" t="s">
        <v>115</v>
      </c>
    </row>
    <row r="239" s="10" customFormat="1" ht="22.8" customHeight="1">
      <c r="B239" s="187"/>
      <c r="C239" s="188"/>
      <c r="D239" s="189" t="s">
        <v>68</v>
      </c>
      <c r="E239" s="201" t="s">
        <v>406</v>
      </c>
      <c r="F239" s="201" t="s">
        <v>407</v>
      </c>
      <c r="G239" s="188"/>
      <c r="H239" s="188"/>
      <c r="I239" s="191"/>
      <c r="J239" s="202">
        <f>BK239</f>
        <v>0</v>
      </c>
      <c r="K239" s="188"/>
      <c r="L239" s="193"/>
      <c r="M239" s="194"/>
      <c r="N239" s="195"/>
      <c r="O239" s="195"/>
      <c r="P239" s="196">
        <f>SUM(P240:P243)</f>
        <v>0</v>
      </c>
      <c r="Q239" s="195"/>
      <c r="R239" s="196">
        <f>SUM(R240:R243)</f>
        <v>0</v>
      </c>
      <c r="S239" s="195"/>
      <c r="T239" s="197">
        <f>SUM(T240:T243)</f>
        <v>0</v>
      </c>
      <c r="AR239" s="198" t="s">
        <v>77</v>
      </c>
      <c r="AT239" s="199" t="s">
        <v>68</v>
      </c>
      <c r="AU239" s="199" t="s">
        <v>77</v>
      </c>
      <c r="AY239" s="198" t="s">
        <v>115</v>
      </c>
      <c r="BK239" s="200">
        <f>SUM(BK240:BK243)</f>
        <v>0</v>
      </c>
    </row>
    <row r="240" s="1" customFormat="1" ht="15.02609" customHeight="1">
      <c r="B240" s="35"/>
      <c r="C240" s="203" t="s">
        <v>402</v>
      </c>
      <c r="D240" s="203" t="s">
        <v>117</v>
      </c>
      <c r="E240" s="204" t="s">
        <v>635</v>
      </c>
      <c r="F240" s="205" t="s">
        <v>636</v>
      </c>
      <c r="G240" s="206" t="s">
        <v>182</v>
      </c>
      <c r="H240" s="207">
        <v>7.0819999999999999</v>
      </c>
      <c r="I240" s="208"/>
      <c r="J240" s="209">
        <f>ROUND(I240*H240,2)</f>
        <v>0</v>
      </c>
      <c r="K240" s="205" t="s">
        <v>121</v>
      </c>
      <c r="L240" s="40"/>
      <c r="M240" s="210" t="s">
        <v>1</v>
      </c>
      <c r="N240" s="211" t="s">
        <v>40</v>
      </c>
      <c r="O240" s="76"/>
      <c r="P240" s="212">
        <f>O240*H240</f>
        <v>0</v>
      </c>
      <c r="Q240" s="212">
        <v>0</v>
      </c>
      <c r="R240" s="212">
        <f>Q240*H240</f>
        <v>0</v>
      </c>
      <c r="S240" s="212">
        <v>0</v>
      </c>
      <c r="T240" s="213">
        <f>S240*H240</f>
        <v>0</v>
      </c>
      <c r="AR240" s="14" t="s">
        <v>122</v>
      </c>
      <c r="AT240" s="14" t="s">
        <v>117</v>
      </c>
      <c r="AU240" s="14" t="s">
        <v>79</v>
      </c>
      <c r="AY240" s="14" t="s">
        <v>115</v>
      </c>
      <c r="BE240" s="214">
        <f>IF(N240="základní",J240,0)</f>
        <v>0</v>
      </c>
      <c r="BF240" s="214">
        <f>IF(N240="snížená",J240,0)</f>
        <v>0</v>
      </c>
      <c r="BG240" s="214">
        <f>IF(N240="zákl. přenesená",J240,0)</f>
        <v>0</v>
      </c>
      <c r="BH240" s="214">
        <f>IF(N240="sníž. přenesená",J240,0)</f>
        <v>0</v>
      </c>
      <c r="BI240" s="214">
        <f>IF(N240="nulová",J240,0)</f>
        <v>0</v>
      </c>
      <c r="BJ240" s="14" t="s">
        <v>77</v>
      </c>
      <c r="BK240" s="214">
        <f>ROUND(I240*H240,2)</f>
        <v>0</v>
      </c>
      <c r="BL240" s="14" t="s">
        <v>122</v>
      </c>
      <c r="BM240" s="14" t="s">
        <v>637</v>
      </c>
    </row>
    <row r="241" s="11" customFormat="1">
      <c r="B241" s="215"/>
      <c r="C241" s="216"/>
      <c r="D241" s="217" t="s">
        <v>124</v>
      </c>
      <c r="E241" s="218" t="s">
        <v>1</v>
      </c>
      <c r="F241" s="219" t="s">
        <v>638</v>
      </c>
      <c r="G241" s="216"/>
      <c r="H241" s="220">
        <v>7.0819999999999999</v>
      </c>
      <c r="I241" s="221"/>
      <c r="J241" s="216"/>
      <c r="K241" s="216"/>
      <c r="L241" s="222"/>
      <c r="M241" s="223"/>
      <c r="N241" s="224"/>
      <c r="O241" s="224"/>
      <c r="P241" s="224"/>
      <c r="Q241" s="224"/>
      <c r="R241" s="224"/>
      <c r="S241" s="224"/>
      <c r="T241" s="225"/>
      <c r="AT241" s="226" t="s">
        <v>124</v>
      </c>
      <c r="AU241" s="226" t="s">
        <v>79</v>
      </c>
      <c r="AV241" s="11" t="s">
        <v>79</v>
      </c>
      <c r="AW241" s="11" t="s">
        <v>32</v>
      </c>
      <c r="AX241" s="11" t="s">
        <v>77</v>
      </c>
      <c r="AY241" s="226" t="s">
        <v>115</v>
      </c>
    </row>
    <row r="242" s="1" customFormat="1" ht="15.02609" customHeight="1">
      <c r="B242" s="35"/>
      <c r="C242" s="203" t="s">
        <v>408</v>
      </c>
      <c r="D242" s="203" t="s">
        <v>117</v>
      </c>
      <c r="E242" s="204" t="s">
        <v>409</v>
      </c>
      <c r="F242" s="205" t="s">
        <v>410</v>
      </c>
      <c r="G242" s="206" t="s">
        <v>182</v>
      </c>
      <c r="H242" s="207">
        <v>56.521000000000001</v>
      </c>
      <c r="I242" s="208"/>
      <c r="J242" s="209">
        <f>ROUND(I242*H242,2)</f>
        <v>0</v>
      </c>
      <c r="K242" s="205" t="s">
        <v>121</v>
      </c>
      <c r="L242" s="40"/>
      <c r="M242" s="210" t="s">
        <v>1</v>
      </c>
      <c r="N242" s="211" t="s">
        <v>40</v>
      </c>
      <c r="O242" s="76"/>
      <c r="P242" s="212">
        <f>O242*H242</f>
        <v>0</v>
      </c>
      <c r="Q242" s="212">
        <v>0</v>
      </c>
      <c r="R242" s="212">
        <f>Q242*H242</f>
        <v>0</v>
      </c>
      <c r="S242" s="212">
        <v>0</v>
      </c>
      <c r="T242" s="213">
        <f>S242*H242</f>
        <v>0</v>
      </c>
      <c r="AR242" s="14" t="s">
        <v>122</v>
      </c>
      <c r="AT242" s="14" t="s">
        <v>117</v>
      </c>
      <c r="AU242" s="14" t="s">
        <v>79</v>
      </c>
      <c r="AY242" s="14" t="s">
        <v>115</v>
      </c>
      <c r="BE242" s="214">
        <f>IF(N242="základní",J242,0)</f>
        <v>0</v>
      </c>
      <c r="BF242" s="214">
        <f>IF(N242="snížená",J242,0)</f>
        <v>0</v>
      </c>
      <c r="BG242" s="214">
        <f>IF(N242="zákl. přenesená",J242,0)</f>
        <v>0</v>
      </c>
      <c r="BH242" s="214">
        <f>IF(N242="sníž. přenesená",J242,0)</f>
        <v>0</v>
      </c>
      <c r="BI242" s="214">
        <f>IF(N242="nulová",J242,0)</f>
        <v>0</v>
      </c>
      <c r="BJ242" s="14" t="s">
        <v>77</v>
      </c>
      <c r="BK242" s="214">
        <f>ROUND(I242*H242,2)</f>
        <v>0</v>
      </c>
      <c r="BL242" s="14" t="s">
        <v>122</v>
      </c>
      <c r="BM242" s="14" t="s">
        <v>639</v>
      </c>
    </row>
    <row r="243" s="11" customFormat="1">
      <c r="B243" s="215"/>
      <c r="C243" s="216"/>
      <c r="D243" s="217" t="s">
        <v>124</v>
      </c>
      <c r="E243" s="218" t="s">
        <v>1</v>
      </c>
      <c r="F243" s="219" t="s">
        <v>640</v>
      </c>
      <c r="G243" s="216"/>
      <c r="H243" s="220">
        <v>56.521000000000001</v>
      </c>
      <c r="I243" s="221"/>
      <c r="J243" s="216"/>
      <c r="K243" s="216"/>
      <c r="L243" s="222"/>
      <c r="M243" s="223"/>
      <c r="N243" s="224"/>
      <c r="O243" s="224"/>
      <c r="P243" s="224"/>
      <c r="Q243" s="224"/>
      <c r="R243" s="224"/>
      <c r="S243" s="224"/>
      <c r="T243" s="225"/>
      <c r="AT243" s="226" t="s">
        <v>124</v>
      </c>
      <c r="AU243" s="226" t="s">
        <v>79</v>
      </c>
      <c r="AV243" s="11" t="s">
        <v>79</v>
      </c>
      <c r="AW243" s="11" t="s">
        <v>32</v>
      </c>
      <c r="AX243" s="11" t="s">
        <v>77</v>
      </c>
      <c r="AY243" s="226" t="s">
        <v>115</v>
      </c>
    </row>
    <row r="244" s="10" customFormat="1" ht="25.92" customHeight="1">
      <c r="B244" s="187"/>
      <c r="C244" s="188"/>
      <c r="D244" s="189" t="s">
        <v>68</v>
      </c>
      <c r="E244" s="190" t="s">
        <v>412</v>
      </c>
      <c r="F244" s="190" t="s">
        <v>413</v>
      </c>
      <c r="G244" s="188"/>
      <c r="H244" s="188"/>
      <c r="I244" s="191"/>
      <c r="J244" s="192">
        <f>BK244</f>
        <v>0</v>
      </c>
      <c r="K244" s="188"/>
      <c r="L244" s="193"/>
      <c r="M244" s="194"/>
      <c r="N244" s="195"/>
      <c r="O244" s="195"/>
      <c r="P244" s="196">
        <f>P245+P248+P250</f>
        <v>0</v>
      </c>
      <c r="Q244" s="195"/>
      <c r="R244" s="196">
        <f>R245+R248+R250</f>
        <v>0</v>
      </c>
      <c r="S244" s="195"/>
      <c r="T244" s="197">
        <f>T245+T248+T250</f>
        <v>0</v>
      </c>
      <c r="AR244" s="198" t="s">
        <v>140</v>
      </c>
      <c r="AT244" s="199" t="s">
        <v>68</v>
      </c>
      <c r="AU244" s="199" t="s">
        <v>69</v>
      </c>
      <c r="AY244" s="198" t="s">
        <v>115</v>
      </c>
      <c r="BK244" s="200">
        <f>BK245+BK248+BK250</f>
        <v>0</v>
      </c>
    </row>
    <row r="245" s="10" customFormat="1" ht="22.8" customHeight="1">
      <c r="B245" s="187"/>
      <c r="C245" s="188"/>
      <c r="D245" s="189" t="s">
        <v>68</v>
      </c>
      <c r="E245" s="201" t="s">
        <v>414</v>
      </c>
      <c r="F245" s="201" t="s">
        <v>415</v>
      </c>
      <c r="G245" s="188"/>
      <c r="H245" s="188"/>
      <c r="I245" s="191"/>
      <c r="J245" s="202">
        <f>BK245</f>
        <v>0</v>
      </c>
      <c r="K245" s="188"/>
      <c r="L245" s="193"/>
      <c r="M245" s="194"/>
      <c r="N245" s="195"/>
      <c r="O245" s="195"/>
      <c r="P245" s="196">
        <f>SUM(P246:P247)</f>
        <v>0</v>
      </c>
      <c r="Q245" s="195"/>
      <c r="R245" s="196">
        <f>SUM(R246:R247)</f>
        <v>0</v>
      </c>
      <c r="S245" s="195"/>
      <c r="T245" s="197">
        <f>SUM(T246:T247)</f>
        <v>0</v>
      </c>
      <c r="AR245" s="198" t="s">
        <v>140</v>
      </c>
      <c r="AT245" s="199" t="s">
        <v>68</v>
      </c>
      <c r="AU245" s="199" t="s">
        <v>77</v>
      </c>
      <c r="AY245" s="198" t="s">
        <v>115</v>
      </c>
      <c r="BK245" s="200">
        <f>SUM(BK246:BK247)</f>
        <v>0</v>
      </c>
    </row>
    <row r="246" s="1" customFormat="1" ht="15.02609" customHeight="1">
      <c r="B246" s="35"/>
      <c r="C246" s="203" t="s">
        <v>416</v>
      </c>
      <c r="D246" s="203" t="s">
        <v>117</v>
      </c>
      <c r="E246" s="204" t="s">
        <v>417</v>
      </c>
      <c r="F246" s="205" t="s">
        <v>641</v>
      </c>
      <c r="G246" s="206" t="s">
        <v>419</v>
      </c>
      <c r="H246" s="207">
        <v>1</v>
      </c>
      <c r="I246" s="208"/>
      <c r="J246" s="209">
        <f>ROUND(I246*H246,2)</f>
        <v>0</v>
      </c>
      <c r="K246" s="205" t="s">
        <v>121</v>
      </c>
      <c r="L246" s="40"/>
      <c r="M246" s="210" t="s">
        <v>1</v>
      </c>
      <c r="N246" s="211" t="s">
        <v>40</v>
      </c>
      <c r="O246" s="76"/>
      <c r="P246" s="212">
        <f>O246*H246</f>
        <v>0</v>
      </c>
      <c r="Q246" s="212">
        <v>0</v>
      </c>
      <c r="R246" s="212">
        <f>Q246*H246</f>
        <v>0</v>
      </c>
      <c r="S246" s="212">
        <v>0</v>
      </c>
      <c r="T246" s="213">
        <f>S246*H246</f>
        <v>0</v>
      </c>
      <c r="AR246" s="14" t="s">
        <v>420</v>
      </c>
      <c r="AT246" s="14" t="s">
        <v>117</v>
      </c>
      <c r="AU246" s="14" t="s">
        <v>79</v>
      </c>
      <c r="AY246" s="14" t="s">
        <v>115</v>
      </c>
      <c r="BE246" s="214">
        <f>IF(N246="základní",J246,0)</f>
        <v>0</v>
      </c>
      <c r="BF246" s="214">
        <f>IF(N246="snížená",J246,0)</f>
        <v>0</v>
      </c>
      <c r="BG246" s="214">
        <f>IF(N246="zákl. přenesená",J246,0)</f>
        <v>0</v>
      </c>
      <c r="BH246" s="214">
        <f>IF(N246="sníž. přenesená",J246,0)</f>
        <v>0</v>
      </c>
      <c r="BI246" s="214">
        <f>IF(N246="nulová",J246,0)</f>
        <v>0</v>
      </c>
      <c r="BJ246" s="14" t="s">
        <v>77</v>
      </c>
      <c r="BK246" s="214">
        <f>ROUND(I246*H246,2)</f>
        <v>0</v>
      </c>
      <c r="BL246" s="14" t="s">
        <v>420</v>
      </c>
      <c r="BM246" s="14" t="s">
        <v>642</v>
      </c>
    </row>
    <row r="247" s="1" customFormat="1" ht="15.02609" customHeight="1">
      <c r="B247" s="35"/>
      <c r="C247" s="203" t="s">
        <v>422</v>
      </c>
      <c r="D247" s="203" t="s">
        <v>117</v>
      </c>
      <c r="E247" s="204" t="s">
        <v>423</v>
      </c>
      <c r="F247" s="205" t="s">
        <v>643</v>
      </c>
      <c r="G247" s="206" t="s">
        <v>419</v>
      </c>
      <c r="H247" s="207">
        <v>1</v>
      </c>
      <c r="I247" s="208"/>
      <c r="J247" s="209">
        <f>ROUND(I247*H247,2)</f>
        <v>0</v>
      </c>
      <c r="K247" s="205" t="s">
        <v>121</v>
      </c>
      <c r="L247" s="40"/>
      <c r="M247" s="210" t="s">
        <v>1</v>
      </c>
      <c r="N247" s="211" t="s">
        <v>40</v>
      </c>
      <c r="O247" s="76"/>
      <c r="P247" s="212">
        <f>O247*H247</f>
        <v>0</v>
      </c>
      <c r="Q247" s="212">
        <v>0</v>
      </c>
      <c r="R247" s="212">
        <f>Q247*H247</f>
        <v>0</v>
      </c>
      <c r="S247" s="212">
        <v>0</v>
      </c>
      <c r="T247" s="213">
        <f>S247*H247</f>
        <v>0</v>
      </c>
      <c r="AR247" s="14" t="s">
        <v>420</v>
      </c>
      <c r="AT247" s="14" t="s">
        <v>117</v>
      </c>
      <c r="AU247" s="14" t="s">
        <v>79</v>
      </c>
      <c r="AY247" s="14" t="s">
        <v>115</v>
      </c>
      <c r="BE247" s="214">
        <f>IF(N247="základní",J247,0)</f>
        <v>0</v>
      </c>
      <c r="BF247" s="214">
        <f>IF(N247="snížená",J247,0)</f>
        <v>0</v>
      </c>
      <c r="BG247" s="214">
        <f>IF(N247="zákl. přenesená",J247,0)</f>
        <v>0</v>
      </c>
      <c r="BH247" s="214">
        <f>IF(N247="sníž. přenesená",J247,0)</f>
        <v>0</v>
      </c>
      <c r="BI247" s="214">
        <f>IF(N247="nulová",J247,0)</f>
        <v>0</v>
      </c>
      <c r="BJ247" s="14" t="s">
        <v>77</v>
      </c>
      <c r="BK247" s="214">
        <f>ROUND(I247*H247,2)</f>
        <v>0</v>
      </c>
      <c r="BL247" s="14" t="s">
        <v>420</v>
      </c>
      <c r="BM247" s="14" t="s">
        <v>644</v>
      </c>
    </row>
    <row r="248" s="10" customFormat="1" ht="22.8" customHeight="1">
      <c r="B248" s="187"/>
      <c r="C248" s="188"/>
      <c r="D248" s="189" t="s">
        <v>68</v>
      </c>
      <c r="E248" s="201" t="s">
        <v>426</v>
      </c>
      <c r="F248" s="201" t="s">
        <v>427</v>
      </c>
      <c r="G248" s="188"/>
      <c r="H248" s="188"/>
      <c r="I248" s="191"/>
      <c r="J248" s="202">
        <f>BK248</f>
        <v>0</v>
      </c>
      <c r="K248" s="188"/>
      <c r="L248" s="193"/>
      <c r="M248" s="194"/>
      <c r="N248" s="195"/>
      <c r="O248" s="195"/>
      <c r="P248" s="196">
        <f>P249</f>
        <v>0</v>
      </c>
      <c r="Q248" s="195"/>
      <c r="R248" s="196">
        <f>R249</f>
        <v>0</v>
      </c>
      <c r="S248" s="195"/>
      <c r="T248" s="197">
        <f>T249</f>
        <v>0</v>
      </c>
      <c r="AR248" s="198" t="s">
        <v>140</v>
      </c>
      <c r="AT248" s="199" t="s">
        <v>68</v>
      </c>
      <c r="AU248" s="199" t="s">
        <v>77</v>
      </c>
      <c r="AY248" s="198" t="s">
        <v>115</v>
      </c>
      <c r="BK248" s="200">
        <f>BK249</f>
        <v>0</v>
      </c>
    </row>
    <row r="249" s="1" customFormat="1" ht="15.02609" customHeight="1">
      <c r="B249" s="35"/>
      <c r="C249" s="203" t="s">
        <v>428</v>
      </c>
      <c r="D249" s="203" t="s">
        <v>117</v>
      </c>
      <c r="E249" s="204" t="s">
        <v>429</v>
      </c>
      <c r="F249" s="205" t="s">
        <v>430</v>
      </c>
      <c r="G249" s="206" t="s">
        <v>419</v>
      </c>
      <c r="H249" s="207">
        <v>1</v>
      </c>
      <c r="I249" s="208"/>
      <c r="J249" s="209">
        <f>ROUND(I249*H249,2)</f>
        <v>0</v>
      </c>
      <c r="K249" s="205" t="s">
        <v>121</v>
      </c>
      <c r="L249" s="40"/>
      <c r="M249" s="210" t="s">
        <v>1</v>
      </c>
      <c r="N249" s="211" t="s">
        <v>40</v>
      </c>
      <c r="O249" s="76"/>
      <c r="P249" s="212">
        <f>O249*H249</f>
        <v>0</v>
      </c>
      <c r="Q249" s="212">
        <v>0</v>
      </c>
      <c r="R249" s="212">
        <f>Q249*H249</f>
        <v>0</v>
      </c>
      <c r="S249" s="212">
        <v>0</v>
      </c>
      <c r="T249" s="213">
        <f>S249*H249</f>
        <v>0</v>
      </c>
      <c r="AR249" s="14" t="s">
        <v>420</v>
      </c>
      <c r="AT249" s="14" t="s">
        <v>117</v>
      </c>
      <c r="AU249" s="14" t="s">
        <v>79</v>
      </c>
      <c r="AY249" s="14" t="s">
        <v>115</v>
      </c>
      <c r="BE249" s="214">
        <f>IF(N249="základní",J249,0)</f>
        <v>0</v>
      </c>
      <c r="BF249" s="214">
        <f>IF(N249="snížená",J249,0)</f>
        <v>0</v>
      </c>
      <c r="BG249" s="214">
        <f>IF(N249="zákl. přenesená",J249,0)</f>
        <v>0</v>
      </c>
      <c r="BH249" s="214">
        <f>IF(N249="sníž. přenesená",J249,0)</f>
        <v>0</v>
      </c>
      <c r="BI249" s="214">
        <f>IF(N249="nulová",J249,0)</f>
        <v>0</v>
      </c>
      <c r="BJ249" s="14" t="s">
        <v>77</v>
      </c>
      <c r="BK249" s="214">
        <f>ROUND(I249*H249,2)</f>
        <v>0</v>
      </c>
      <c r="BL249" s="14" t="s">
        <v>420</v>
      </c>
      <c r="BM249" s="14" t="s">
        <v>645</v>
      </c>
    </row>
    <row r="250" s="10" customFormat="1" ht="22.8" customHeight="1">
      <c r="B250" s="187"/>
      <c r="C250" s="188"/>
      <c r="D250" s="189" t="s">
        <v>68</v>
      </c>
      <c r="E250" s="201" t="s">
        <v>432</v>
      </c>
      <c r="F250" s="201" t="s">
        <v>433</v>
      </c>
      <c r="G250" s="188"/>
      <c r="H250" s="188"/>
      <c r="I250" s="191"/>
      <c r="J250" s="202">
        <f>BK250</f>
        <v>0</v>
      </c>
      <c r="K250" s="188"/>
      <c r="L250" s="193"/>
      <c r="M250" s="194"/>
      <c r="N250" s="195"/>
      <c r="O250" s="195"/>
      <c r="P250" s="196">
        <f>P251</f>
        <v>0</v>
      </c>
      <c r="Q250" s="195"/>
      <c r="R250" s="196">
        <f>R251</f>
        <v>0</v>
      </c>
      <c r="S250" s="195"/>
      <c r="T250" s="197">
        <f>T251</f>
        <v>0</v>
      </c>
      <c r="AR250" s="198" t="s">
        <v>140</v>
      </c>
      <c r="AT250" s="199" t="s">
        <v>68</v>
      </c>
      <c r="AU250" s="199" t="s">
        <v>77</v>
      </c>
      <c r="AY250" s="198" t="s">
        <v>115</v>
      </c>
      <c r="BK250" s="200">
        <f>BK251</f>
        <v>0</v>
      </c>
    </row>
    <row r="251" s="1" customFormat="1" ht="15.02609" customHeight="1">
      <c r="B251" s="35"/>
      <c r="C251" s="203" t="s">
        <v>434</v>
      </c>
      <c r="D251" s="203" t="s">
        <v>117</v>
      </c>
      <c r="E251" s="204" t="s">
        <v>435</v>
      </c>
      <c r="F251" s="205" t="s">
        <v>436</v>
      </c>
      <c r="G251" s="206" t="s">
        <v>419</v>
      </c>
      <c r="H251" s="207">
        <v>1</v>
      </c>
      <c r="I251" s="208"/>
      <c r="J251" s="209">
        <f>ROUND(I251*H251,2)</f>
        <v>0</v>
      </c>
      <c r="K251" s="205" t="s">
        <v>121</v>
      </c>
      <c r="L251" s="40"/>
      <c r="M251" s="248" t="s">
        <v>1</v>
      </c>
      <c r="N251" s="249" t="s">
        <v>40</v>
      </c>
      <c r="O251" s="250"/>
      <c r="P251" s="251">
        <f>O251*H251</f>
        <v>0</v>
      </c>
      <c r="Q251" s="251">
        <v>0</v>
      </c>
      <c r="R251" s="251">
        <f>Q251*H251</f>
        <v>0</v>
      </c>
      <c r="S251" s="251">
        <v>0</v>
      </c>
      <c r="T251" s="252">
        <f>S251*H251</f>
        <v>0</v>
      </c>
      <c r="AR251" s="14" t="s">
        <v>420</v>
      </c>
      <c r="AT251" s="14" t="s">
        <v>117</v>
      </c>
      <c r="AU251" s="14" t="s">
        <v>79</v>
      </c>
      <c r="AY251" s="14" t="s">
        <v>115</v>
      </c>
      <c r="BE251" s="214">
        <f>IF(N251="základní",J251,0)</f>
        <v>0</v>
      </c>
      <c r="BF251" s="214">
        <f>IF(N251="snížená",J251,0)</f>
        <v>0</v>
      </c>
      <c r="BG251" s="214">
        <f>IF(N251="zákl. přenesená",J251,0)</f>
        <v>0</v>
      </c>
      <c r="BH251" s="214">
        <f>IF(N251="sníž. přenesená",J251,0)</f>
        <v>0</v>
      </c>
      <c r="BI251" s="214">
        <f>IF(N251="nulová",J251,0)</f>
        <v>0</v>
      </c>
      <c r="BJ251" s="14" t="s">
        <v>77</v>
      </c>
      <c r="BK251" s="214">
        <f>ROUND(I251*H251,2)</f>
        <v>0</v>
      </c>
      <c r="BL251" s="14" t="s">
        <v>420</v>
      </c>
      <c r="BM251" s="14" t="s">
        <v>646</v>
      </c>
    </row>
    <row r="252" s="1" customFormat="1" ht="6.96" customHeight="1">
      <c r="B252" s="54"/>
      <c r="C252" s="55"/>
      <c r="D252" s="55"/>
      <c r="E252" s="55"/>
      <c r="F252" s="55"/>
      <c r="G252" s="55"/>
      <c r="H252" s="55"/>
      <c r="I252" s="152"/>
      <c r="J252" s="55"/>
      <c r="K252" s="55"/>
      <c r="L252" s="40"/>
    </row>
  </sheetData>
  <sheetProtection sheet="1" autoFilter="0" formatColumns="0" formatRows="0" objects="1" scenarios="1" spinCount="100000" saltValue="SSXbhnycvFmB2B2AAkih7ksZCPHEwTbsIelHfuoH87jcUsX25jiOlkYjI5uQ1St6I/yMqJuFtz2Td1LrcQ7QDA==" hashValue="FU8vEo19zYPttYJycOnyLg+j46G+cUJnUeK6LowzUTj/xfslSMo/LKQNDg+49uCp7WW/xu2ziP/hBx+nO2n5Ow==" algorithmName="SHA-512" password="CC35"/>
  <autoFilter ref="C91:K251"/>
  <mergeCells count="9">
    <mergeCell ref="E7:H7"/>
    <mergeCell ref="E9:H9"/>
    <mergeCell ref="E18:H18"/>
    <mergeCell ref="E27:H27"/>
    <mergeCell ref="E48:H48"/>
    <mergeCell ref="E50:H50"/>
    <mergeCell ref="E82:H82"/>
    <mergeCell ref="E84:H84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Martin Thér</dc:creator>
  <cp:lastModifiedBy>Martin Thér</cp:lastModifiedBy>
  <dcterms:created xsi:type="dcterms:W3CDTF">2019-09-26T17:46:57Z</dcterms:created>
  <dcterms:modified xsi:type="dcterms:W3CDTF">2019-09-26T17:47:03Z</dcterms:modified>
</cp:coreProperties>
</file>